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ổng hợp CT 2026\4. Chương trình MTQG\3. CT MTQG giảm nghèo\Hồ sơ ban đầu\"/>
    </mc:Choice>
  </mc:AlternateContent>
  <bookViews>
    <workbookView xWindow="-120" yWindow="-120" windowWidth="29040" windowHeight="15720"/>
  </bookViews>
  <sheets>
    <sheet name="Cây Mía SLL" sheetId="5" r:id="rId1"/>
    <sheet name="Danh sách hộ" sheetId="6" r:id="rId2"/>
    <sheet name="Hiệu quả Mía" sheetId="7" r:id="rId3"/>
  </sheets>
  <externalReferences>
    <externalReference r:id="rId4"/>
  </externalReferences>
  <definedNames>
    <definedName name="_xlnm.Print_Titles" localSheetId="0">'Cây Mía SLL'!$3:$3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D3" i="6" l="1"/>
  <c r="D7" i="5" s="1"/>
  <c r="F12" i="7" l="1"/>
  <c r="F11" i="7"/>
  <c r="D5" i="7"/>
  <c r="D10" i="7" s="1"/>
  <c r="F3" i="6"/>
  <c r="N37" i="5"/>
  <c r="F37" i="5"/>
  <c r="N36" i="5"/>
  <c r="F36" i="5"/>
  <c r="N35" i="5"/>
  <c r="F35" i="5"/>
  <c r="N34" i="5"/>
  <c r="F34" i="5"/>
  <c r="N33" i="5"/>
  <c r="F33" i="5"/>
  <c r="F32" i="5"/>
  <c r="N32" i="5" s="1"/>
  <c r="N30" i="5" s="1"/>
  <c r="N31" i="5"/>
  <c r="I30" i="5"/>
  <c r="I29" i="5"/>
  <c r="H29" i="5" s="1"/>
  <c r="M28" i="5"/>
  <c r="L28" i="5"/>
  <c r="K28" i="5"/>
  <c r="J28" i="5"/>
  <c r="J27" i="5" s="1"/>
  <c r="M27" i="5"/>
  <c r="L27" i="5"/>
  <c r="K27" i="5"/>
  <c r="K21" i="5"/>
  <c r="J21" i="5"/>
  <c r="I20" i="5"/>
  <c r="I13" i="5"/>
  <c r="D11" i="5"/>
  <c r="D12" i="5" s="1"/>
  <c r="F12" i="5" s="1"/>
  <c r="D10" i="5"/>
  <c r="F10" i="5" s="1"/>
  <c r="D9" i="5"/>
  <c r="D16" i="5" s="1"/>
  <c r="F7" i="5"/>
  <c r="J7" i="5" s="1"/>
  <c r="P5" i="5"/>
  <c r="N5" i="5"/>
  <c r="I27" i="5" l="1"/>
  <c r="H30" i="5"/>
  <c r="N27" i="5"/>
  <c r="N4" i="5" s="1"/>
  <c r="I28" i="5"/>
  <c r="H28" i="5" s="1"/>
  <c r="F11" i="5"/>
  <c r="P11" i="5" s="1"/>
  <c r="P10" i="5"/>
  <c r="M10" i="5"/>
  <c r="J10" i="5"/>
  <c r="I10" i="5" s="1"/>
  <c r="I7" i="5"/>
  <c r="H7" i="5" s="1"/>
  <c r="F16" i="5"/>
  <c r="D17" i="5"/>
  <c r="D12" i="7"/>
  <c r="E12" i="7" s="1"/>
  <c r="G12" i="7" s="1"/>
  <c r="E10" i="7"/>
  <c r="G10" i="7" s="1"/>
  <c r="D11" i="7"/>
  <c r="E11" i="7" s="1"/>
  <c r="G11" i="7" s="1"/>
  <c r="J11" i="7" s="1"/>
  <c r="P12" i="5"/>
  <c r="M12" i="5"/>
  <c r="J12" i="5"/>
  <c r="I12" i="5" s="1"/>
  <c r="H12" i="5" s="1"/>
  <c r="F9" i="5"/>
  <c r="D13" i="5"/>
  <c r="H27" i="5" l="1"/>
  <c r="H10" i="5"/>
  <c r="M11" i="5"/>
  <c r="J11" i="5"/>
  <c r="I11" i="5" s="1"/>
  <c r="D18" i="5"/>
  <c r="F17" i="5"/>
  <c r="P9" i="5"/>
  <c r="M9" i="5"/>
  <c r="J9" i="5"/>
  <c r="M16" i="5"/>
  <c r="K16" i="5"/>
  <c r="F13" i="5"/>
  <c r="D14" i="5"/>
  <c r="F14" i="5" s="1"/>
  <c r="G9" i="7"/>
  <c r="J10" i="7"/>
  <c r="J12" i="7" s="1"/>
  <c r="H11" i="5" l="1"/>
  <c r="I9" i="5"/>
  <c r="M17" i="5"/>
  <c r="K17" i="5"/>
  <c r="I17" i="5" s="1"/>
  <c r="I16" i="5"/>
  <c r="H16" i="5" s="1"/>
  <c r="J14" i="5"/>
  <c r="I14" i="5" s="1"/>
  <c r="P14" i="5"/>
  <c r="M14" i="5"/>
  <c r="P13" i="5"/>
  <c r="M13" i="5"/>
  <c r="H13" i="5" s="1"/>
  <c r="D19" i="5"/>
  <c r="F18" i="5"/>
  <c r="H17" i="5" l="1"/>
  <c r="M18" i="5"/>
  <c r="K18" i="5"/>
  <c r="D20" i="5"/>
  <c r="F19" i="5"/>
  <c r="H14" i="5"/>
  <c r="I8" i="5"/>
  <c r="H9" i="5"/>
  <c r="M8" i="5"/>
  <c r="M6" i="5" s="1"/>
  <c r="J8" i="5"/>
  <c r="J6" i="5" s="1"/>
  <c r="M19" i="5" l="1"/>
  <c r="K19" i="5"/>
  <c r="I19" i="5" s="1"/>
  <c r="F20" i="5"/>
  <c r="M20" i="5" s="1"/>
  <c r="H20" i="5" s="1"/>
  <c r="D22" i="5"/>
  <c r="I18" i="5"/>
  <c r="H18" i="5" s="1"/>
  <c r="I6" i="5"/>
  <c r="H6" i="5" s="1"/>
  <c r="G6" i="7" s="1"/>
  <c r="J5" i="5"/>
  <c r="H8" i="5"/>
  <c r="M15" i="5" l="1"/>
  <c r="K15" i="5"/>
  <c r="K5" i="5" s="1"/>
  <c r="K4" i="5" s="1"/>
  <c r="H19" i="5"/>
  <c r="H15" i="5" s="1"/>
  <c r="G7" i="7" s="1"/>
  <c r="D23" i="5"/>
  <c r="F22" i="5"/>
  <c r="J4" i="5"/>
  <c r="I15" i="5" l="1"/>
  <c r="M22" i="5"/>
  <c r="L22" i="5"/>
  <c r="P4" i="5"/>
  <c r="F23" i="5"/>
  <c r="D24" i="5"/>
  <c r="M23" i="5" l="1"/>
  <c r="L23" i="5"/>
  <c r="I23" i="5" s="1"/>
  <c r="F24" i="5"/>
  <c r="D25" i="5"/>
  <c r="I22" i="5"/>
  <c r="L24" i="5" l="1"/>
  <c r="M24" i="5"/>
  <c r="H22" i="5"/>
  <c r="F25" i="5"/>
  <c r="D26" i="5"/>
  <c r="F26" i="5" s="1"/>
  <c r="H23" i="5"/>
  <c r="M26" i="5" l="1"/>
  <c r="L26" i="5"/>
  <c r="I26" i="5" s="1"/>
  <c r="L25" i="5"/>
  <c r="I25" i="5" s="1"/>
  <c r="M25" i="5"/>
  <c r="I24" i="5"/>
  <c r="L21" i="5" l="1"/>
  <c r="L5" i="5" s="1"/>
  <c r="I5" i="5" s="1"/>
  <c r="H25" i="5"/>
  <c r="H24" i="5"/>
  <c r="I21" i="5"/>
  <c r="M21" i="5"/>
  <c r="M5" i="5" s="1"/>
  <c r="M4" i="5" s="1"/>
  <c r="H26" i="5"/>
  <c r="L4" i="5" l="1"/>
  <c r="I4" i="5" s="1"/>
  <c r="H4" i="5" s="1"/>
  <c r="Q3" i="5" s="1"/>
  <c r="Q5" i="5"/>
  <c r="Q7" i="5"/>
  <c r="H21" i="5"/>
  <c r="G8" i="7" s="1"/>
  <c r="G5" i="7" s="1"/>
  <c r="G13" i="7" s="1"/>
  <c r="H5" i="5"/>
  <c r="Q6" i="5" l="1"/>
  <c r="Q4" i="5"/>
  <c r="J16" i="7"/>
  <c r="J14" i="7"/>
  <c r="J13" i="7"/>
</calcChain>
</file>

<file path=xl/sharedStrings.xml><?xml version="1.0" encoding="utf-8"?>
<sst xmlns="http://schemas.openxmlformats.org/spreadsheetml/2006/main" count="174" uniqueCount="88">
  <si>
    <t>TT</t>
  </si>
  <si>
    <t>Nội dung</t>
  </si>
  <si>
    <t>Đơn vị tính</t>
  </si>
  <si>
    <t>Số lượng</t>
  </si>
  <si>
    <t>Đơn giá (đ)</t>
  </si>
  <si>
    <t>Ghi chú</t>
  </si>
  <si>
    <t>Tổng cộng</t>
  </si>
  <si>
    <t>Phân hữu cơ vi sinh</t>
  </si>
  <si>
    <t>Vôi bột</t>
  </si>
  <si>
    <t>I</t>
  </si>
  <si>
    <t>II</t>
  </si>
  <si>
    <t>Ha</t>
  </si>
  <si>
    <t>Qui mô (ha)</t>
  </si>
  <si>
    <t>Định mức</t>
  </si>
  <si>
    <t>Kg</t>
  </si>
  <si>
    <t>Phân  Supe Lân (P2O5 nguyên chất 150kg)</t>
  </si>
  <si>
    <t>Phân Kali Clorrua (K2O nguyên chất 260 kg)</t>
  </si>
  <si>
    <t>1000đ</t>
  </si>
  <si>
    <t>Phân Đạm Ure (N nguyên chất 300kg)</t>
  </si>
  <si>
    <t>Chi khác</t>
  </si>
  <si>
    <t>Thẩm định giá</t>
  </si>
  <si>
    <t>Kinh phí giống vật tư phân bón</t>
  </si>
  <si>
    <t>Dân đối ứng 100%</t>
  </si>
  <si>
    <t>Vật tư phân bón</t>
  </si>
  <si>
    <t>-</t>
  </si>
  <si>
    <t>Hỗ trợ 100%</t>
  </si>
  <si>
    <t>Nhà nước hỗ trợ (tối đa 80%)</t>
  </si>
  <si>
    <t>Tổng (đ)</t>
  </si>
  <si>
    <t>Năm 2026</t>
  </si>
  <si>
    <t>Năm 2027</t>
  </si>
  <si>
    <t>Chi phí đối ứng (tối thiểu 20%)</t>
  </si>
  <si>
    <t xml:space="preserve">Nhân dân đối ứng </t>
  </si>
  <si>
    <t>Đối ứng của đơn vị chủ trì dự án</t>
  </si>
  <si>
    <t>Giống Mía (đường)</t>
  </si>
  <si>
    <t>Tổng kinh phí (đ)</t>
  </si>
  <si>
    <t>Hỗ trợ 80%</t>
  </si>
  <si>
    <t>III</t>
  </si>
  <si>
    <t>Chi quản lý và xây dựng dự án (5%)</t>
  </si>
  <si>
    <t>1.1</t>
  </si>
  <si>
    <t>Tập huấn kỹ thuật</t>
  </si>
  <si>
    <t>Hỗ trợ tiền ăn</t>
  </si>
  <si>
    <t>Người</t>
  </si>
  <si>
    <t>Hỗ nước uống</t>
  </si>
  <si>
    <t>Giảng viên</t>
  </si>
  <si>
    <t>Phụ cấp lưu trú cho giảng viên</t>
  </si>
  <si>
    <t>Tiền công viết tài liệu</t>
  </si>
  <si>
    <t>Trang</t>
  </si>
  <si>
    <t>Tiền công sửa chữa biên tập tổng thể</t>
  </si>
  <si>
    <t>Tiền công thẩm định và nhận xét</t>
  </si>
  <si>
    <t>Thuốc BVTV (Tiginon 5GR gói 1 kg), Hoạt chất: Nereistoxin 5% w/w; Phụ gia và chất mang đủ 95% w/w</t>
  </si>
  <si>
    <t>Stt</t>
  </si>
  <si>
    <t>Họ tên</t>
  </si>
  <si>
    <t>Địa chỉ</t>
  </si>
  <si>
    <t>Diện tích (ha)</t>
  </si>
  <si>
    <t xml:space="preserve">Biểu 02: Hiệu quả kinh tế liên kết </t>
  </si>
  <si>
    <t>STT</t>
  </si>
  <si>
    <t>Loại cây trồng</t>
  </si>
  <si>
    <t>ĐVT</t>
  </si>
  <si>
    <t>Quy mô</t>
  </si>
  <si>
    <t>Thành tiền (đ)</t>
  </si>
  <si>
    <t>Chi phí Giống, vật tư, phân bón, TVBTV</t>
  </si>
  <si>
    <t>Thu nhập</t>
  </si>
  <si>
    <t>Trung bình 95 tấn/ha</t>
  </si>
  <si>
    <t>Trung bình 100 tấn/ha</t>
  </si>
  <si>
    <t>Lãi (II-I)</t>
  </si>
  <si>
    <t>Năm 2028</t>
  </si>
  <si>
    <t>Cồ A Sa</t>
  </si>
  <si>
    <t>Lù Dì Xá</t>
  </si>
  <si>
    <t>Cồ Khờ De</t>
  </si>
  <si>
    <t>Phu Mờ Mè</t>
  </si>
  <si>
    <t>Lý Giá Dì</t>
  </si>
  <si>
    <t>Suy A Che</t>
  </si>
  <si>
    <t>Phu A Luy</t>
  </si>
  <si>
    <t>Phu A Hờ</t>
  </si>
  <si>
    <t>Lỳ A Sô</t>
  </si>
  <si>
    <t>Ly Xá Dừ</t>
  </si>
  <si>
    <t>Bản Hoang Thèn</t>
  </si>
  <si>
    <t>Chang Khờ Tu</t>
  </si>
  <si>
    <t>Bản Sín Chải</t>
  </si>
  <si>
    <t>Năm thứ nhất (2026)</t>
  </si>
  <si>
    <t>Năm thứ 2 (năm 2027)</t>
  </si>
  <si>
    <t>Năm thứ 3 (2028)</t>
  </si>
  <si>
    <t>Bán Mía năm thứ 1 (2026)</t>
  </si>
  <si>
    <t>Bán Mía  năm thứ 2 (2027)</t>
  </si>
  <si>
    <t>Bán Mía năm thứ 3 (2028)</t>
  </si>
  <si>
    <r>
      <t xml:space="preserve">Biểu 01: Dự toán kinh phí đề xuất thực hiện Dự án Hỗ trợ phát triển sản xuất theo chuỗi giá trị trồng thâm canh cây mía tại các bản trên địa  bàn xã Sì Lở Lầu thực hiện Dự án 2 Đa dạng hóa sinh kế và phát triển mô hình giảm ngèo thuộc chương trình mục tiêu quốc gia giảm nghèo bền vững năm 2026
</t>
    </r>
    <r>
      <rPr>
        <i/>
        <sz val="13"/>
        <color theme="1"/>
        <rFont val="Times New Roman"/>
        <family val="1"/>
      </rPr>
      <t>(Kèm theo Quyết định số     /QĐ-UBND ngày    /4/2026 của UBND xã Sì Lở Lầu)</t>
    </r>
  </si>
  <si>
    <r>
      <t xml:space="preserve">Biểu 03: Danh sách các hộ tham gia Dự án Hỗ trợ phát triển sản xuất theo chuỗi giá trị trồng thâm canh cây mía tại các bản trên địa  bàn xã Sì Lở Lầu thực hiện Dự án 2 Đa dạng hóa sinh kế và phát triển mô hình giảm ngèo thuộc chương trình mục tiêu quốc gia giảm nghèo bền vững năm 2026
</t>
    </r>
    <r>
      <rPr>
        <i/>
        <sz val="13"/>
        <color theme="1"/>
        <rFont val="Times New Roman"/>
        <family val="1"/>
      </rPr>
      <t>(Kèm theo Quyết định số     /QĐ-UBND ngày    /4/2026 của UBND xã Sì Lở Lầu)</t>
    </r>
  </si>
  <si>
    <t>(Kèm theo Quyết định số     /QĐ-UBND ngày    /4/2026 của UBND xã Sì Lở Lầu)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</si>
</sst>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_);_(* \(#,##0.0\);_(* &quot;-&quot;??_);_(@_)"/>
    <numFmt numFmtId="165" formatCode="_(* #,##0_);_(* \(#,##0\);_(* &quot;-&quot;??_);_(@_)"/>
    <numFmt numFmtId="166" formatCode="#,##0.0"/>
    <numFmt numFmtId="167" formatCode="#,##0.000"/>
    <numFmt numFmtId="168" formatCode="0.000"/>
  </numFmts>
  <fonts count="28" x14ac:knownFonts="1">
    <font>
      <sz val="11"/>
      <color theme="1"/>
      <name val="Calibri"/>
      <family val="2"/>
      <scheme val="minor"/>
    </font>
    <font>
      <b/>
      <sz val="13"/>
      <color theme="1"/>
      <name val="Times New Roman"/>
      <family val="1"/>
    </font>
    <font>
      <sz val="12"/>
      <color theme="1"/>
      <name val="Times New Roman"/>
      <family val="1"/>
    </font>
    <font>
      <b/>
      <sz val="12"/>
      <color theme="1"/>
      <name val="Times New Roman"/>
      <family val="1"/>
    </font>
    <font>
      <sz val="13"/>
      <color theme="1"/>
      <name val="Times New Roman"/>
      <family val="1"/>
    </font>
    <font>
      <sz val="12"/>
      <color theme="1"/>
      <name val="Times New Roman"/>
      <family val="2"/>
    </font>
    <font>
      <sz val="10"/>
      <color rgb="FF000000"/>
      <name val="Arial"/>
      <family val="2"/>
    </font>
    <font>
      <sz val="12"/>
      <name val="Times New Roman"/>
      <family val="1"/>
    </font>
    <font>
      <i/>
      <sz val="12"/>
      <color theme="1"/>
      <name val="Times New Roman"/>
      <family val="1"/>
    </font>
    <font>
      <sz val="11"/>
      <color theme="1"/>
      <name val="Calibri"/>
      <family val="2"/>
      <scheme val="minor"/>
    </font>
    <font>
      <b/>
      <sz val="11"/>
      <color theme="1"/>
      <name val="Calibri"/>
      <family val="2"/>
      <scheme val="minor"/>
    </font>
    <font>
      <b/>
      <sz val="11"/>
      <name val="Times New Roman"/>
      <family val="1"/>
    </font>
    <font>
      <b/>
      <sz val="11"/>
      <color theme="1"/>
      <name val="Times New Roman"/>
      <family val="1"/>
    </font>
    <font>
      <sz val="11"/>
      <color theme="1"/>
      <name val="Times New Roman"/>
      <family val="1"/>
    </font>
    <font>
      <sz val="11"/>
      <name val="Times New Roman"/>
      <family val="1"/>
    </font>
    <font>
      <b/>
      <sz val="12"/>
      <name val="Times New Roman"/>
      <family val="1"/>
    </font>
    <font>
      <i/>
      <sz val="12"/>
      <name val="Times New Roman"/>
      <family val="1"/>
    </font>
    <font>
      <b/>
      <sz val="10"/>
      <name val="Times New Roman"/>
      <family val="1"/>
    </font>
    <font>
      <b/>
      <sz val="9"/>
      <name val="Times New Roman"/>
      <family val="1"/>
    </font>
    <font>
      <b/>
      <i/>
      <sz val="9"/>
      <color theme="1"/>
      <name val="Times New Roman"/>
      <family val="1"/>
    </font>
    <font>
      <sz val="9"/>
      <color theme="1"/>
      <name val="Times New Roman"/>
      <family val="1"/>
    </font>
    <font>
      <b/>
      <sz val="9"/>
      <color theme="1"/>
      <name val="Times New Roman"/>
      <family val="1"/>
    </font>
    <font>
      <sz val="9"/>
      <name val="Times New Roman"/>
      <family val="1"/>
    </font>
    <font>
      <i/>
      <sz val="9"/>
      <color theme="1"/>
      <name val="Times New Roman"/>
      <family val="1"/>
    </font>
    <font>
      <sz val="8"/>
      <name val="Times New Roman"/>
      <family val="1"/>
    </font>
    <font>
      <sz val="8"/>
      <color theme="1"/>
      <name val="Times New Roman"/>
      <family val="1"/>
    </font>
    <font>
      <sz val="13"/>
      <name val="Times New Roman"/>
      <family val="1"/>
    </font>
    <font>
      <i/>
      <sz val="13"/>
      <color theme="1"/>
      <name val="Times New Roma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9">
    <xf numFmtId="0" fontId="0" fillId="0" borderId="0"/>
    <xf numFmtId="0" fontId="5" fillId="0" borderId="0"/>
    <xf numFmtId="0" fontId="6" fillId="0" borderId="0"/>
    <xf numFmtId="43" fontId="5" fillId="0" borderId="0" applyFont="0" applyFill="0" applyBorder="0" applyAlignment="0" applyProtection="0"/>
    <xf numFmtId="0" fontId="7" fillId="0" borderId="0"/>
    <xf numFmtId="43" fontId="9" fillId="0" borderId="0" applyFont="0" applyFill="0" applyBorder="0" applyAlignment="0" applyProtection="0"/>
    <xf numFmtId="0" fontId="5" fillId="0" borderId="0"/>
    <xf numFmtId="0" fontId="9" fillId="0" borderId="0"/>
    <xf numFmtId="168" fontId="9" fillId="0" borderId="0" applyFont="0" applyFill="0" applyBorder="0" applyAlignment="0" applyProtection="0"/>
  </cellStyleXfs>
  <cellXfs count="121">
    <xf numFmtId="0" fontId="0" fillId="0" borderId="0" xfId="0"/>
    <xf numFmtId="3" fontId="2" fillId="0" borderId="0" xfId="0" applyNumberFormat="1" applyFont="1" applyAlignment="1">
      <alignment horizontal="center" vertical="center" wrapText="1"/>
    </xf>
    <xf numFmtId="0" fontId="2" fillId="0" borderId="0" xfId="0" applyFont="1"/>
    <xf numFmtId="3" fontId="4"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3" fillId="0" borderId="0" xfId="0" applyFont="1"/>
    <xf numFmtId="0" fontId="10" fillId="0" borderId="0" xfId="0" applyFont="1"/>
    <xf numFmtId="0" fontId="2" fillId="0" borderId="0" xfId="0" applyFont="1" applyAlignment="1">
      <alignment horizontal="center"/>
    </xf>
    <xf numFmtId="3" fontId="2" fillId="2"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3" fontId="2" fillId="0" borderId="0" xfId="0" applyNumberFormat="1" applyFont="1" applyAlignment="1">
      <alignment horizontal="center" wrapText="1"/>
    </xf>
    <xf numFmtId="3" fontId="12" fillId="0" borderId="1" xfId="0" applyNumberFormat="1" applyFont="1" applyBorder="1" applyAlignment="1">
      <alignment horizontal="center" vertical="center" wrapText="1"/>
    </xf>
    <xf numFmtId="2" fontId="11" fillId="0" borderId="5"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2" fontId="12" fillId="0" borderId="1" xfId="1" applyNumberFormat="1" applyFont="1" applyFill="1" applyBorder="1" applyAlignment="1">
      <alignment horizontal="center" vertical="center" wrapText="1"/>
    </xf>
    <xf numFmtId="3" fontId="12" fillId="0" borderId="1" xfId="0" applyNumberFormat="1" applyFont="1" applyBorder="1" applyAlignment="1">
      <alignment vertical="center" wrapText="1"/>
    </xf>
    <xf numFmtId="3" fontId="12" fillId="0" borderId="2" xfId="0" applyNumberFormat="1" applyFont="1" applyBorder="1" applyAlignment="1">
      <alignment horizontal="center" vertical="center" wrapText="1"/>
    </xf>
    <xf numFmtId="43" fontId="12" fillId="0" borderId="1" xfId="5" applyFont="1" applyBorder="1" applyAlignment="1">
      <alignment horizontal="center" vertical="center" wrapText="1"/>
    </xf>
    <xf numFmtId="3" fontId="13" fillId="0" borderId="1" xfId="0" quotePrefix="1" applyNumberFormat="1" applyFont="1" applyBorder="1" applyAlignment="1">
      <alignment horizontal="center" vertical="center" wrapText="1"/>
    </xf>
    <xf numFmtId="3" fontId="13" fillId="0" borderId="1" xfId="0" applyNumberFormat="1" applyFont="1" applyBorder="1" applyAlignment="1">
      <alignment horizontal="left" vertical="center" wrapText="1"/>
    </xf>
    <xf numFmtId="3" fontId="13" fillId="0" borderId="1" xfId="0" applyNumberFormat="1" applyFont="1" applyBorder="1" applyAlignment="1">
      <alignment horizontal="center" vertical="center" wrapText="1"/>
    </xf>
    <xf numFmtId="43" fontId="13" fillId="0" borderId="1" xfId="5" applyFont="1" applyBorder="1" applyAlignment="1">
      <alignment horizontal="center" vertical="center" wrapText="1"/>
    </xf>
    <xf numFmtId="3" fontId="12" fillId="0" borderId="1" xfId="0" applyNumberFormat="1" applyFont="1" applyBorder="1" applyAlignment="1">
      <alignment horizontal="left" vertical="center" wrapText="1"/>
    </xf>
    <xf numFmtId="164" fontId="12" fillId="0" borderId="1" xfId="5" applyNumberFormat="1" applyFont="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1" xfId="0" quotePrefix="1" applyNumberFormat="1" applyFont="1" applyBorder="1" applyAlignment="1">
      <alignment horizontal="center" vertical="center" wrapText="1"/>
    </xf>
    <xf numFmtId="3" fontId="14" fillId="0" borderId="1" xfId="3" applyNumberFormat="1" applyFont="1" applyFill="1" applyBorder="1" applyAlignment="1">
      <alignment horizontal="center" vertical="center" wrapText="1"/>
    </xf>
    <xf numFmtId="165" fontId="13" fillId="0" borderId="1" xfId="5" applyNumberFormat="1" applyFont="1" applyBorder="1" applyAlignment="1">
      <alignment horizontal="center" vertical="center" wrapText="1"/>
    </xf>
    <xf numFmtId="165" fontId="12" fillId="0" borderId="1" xfId="5" applyNumberFormat="1" applyFont="1" applyBorder="1" applyAlignment="1">
      <alignment horizontal="center" vertical="center" wrapText="1"/>
    </xf>
    <xf numFmtId="2" fontId="11" fillId="0" borderId="1" xfId="2" applyNumberFormat="1" applyFont="1" applyFill="1" applyBorder="1" applyAlignment="1">
      <alignment horizontal="left" vertical="center" wrapText="1"/>
    </xf>
    <xf numFmtId="2" fontId="12" fillId="0" borderId="1" xfId="2" applyNumberFormat="1" applyFont="1" applyFill="1" applyBorder="1" applyAlignment="1">
      <alignment horizontal="center" vertical="center" wrapText="1"/>
    </xf>
    <xf numFmtId="166" fontId="12" fillId="0" borderId="1" xfId="2" applyNumberFormat="1" applyFont="1" applyFill="1" applyBorder="1" applyAlignment="1">
      <alignment horizontal="center" vertical="center" wrapText="1"/>
    </xf>
    <xf numFmtId="2" fontId="14" fillId="0" borderId="1" xfId="2" applyNumberFormat="1" applyFont="1" applyFill="1" applyBorder="1" applyAlignment="1">
      <alignment horizontal="left" vertical="center" wrapText="1"/>
    </xf>
    <xf numFmtId="2" fontId="13" fillId="0" borderId="1" xfId="2" applyNumberFormat="1" applyFont="1" applyFill="1" applyBorder="1" applyAlignment="1">
      <alignment horizontal="center" vertical="center" wrapText="1"/>
    </xf>
    <xf numFmtId="166" fontId="13" fillId="0" borderId="1" xfId="2" applyNumberFormat="1" applyFont="1" applyFill="1" applyBorder="1" applyAlignment="1">
      <alignment horizontal="center" vertical="center" wrapText="1"/>
    </xf>
    <xf numFmtId="3" fontId="13" fillId="0" borderId="1" xfId="3"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167" fontId="3" fillId="0" borderId="0" xfId="0" applyNumberFormat="1" applyFont="1" applyAlignment="1">
      <alignment horizontal="center" wrapText="1"/>
    </xf>
    <xf numFmtId="3" fontId="13" fillId="0" borderId="1" xfId="0" quotePrefix="1" applyNumberFormat="1" applyFont="1" applyFill="1" applyBorder="1" applyAlignment="1">
      <alignment horizontal="center" vertical="center" wrapText="1"/>
    </xf>
    <xf numFmtId="3" fontId="13" fillId="0" borderId="1" xfId="0" applyNumberFormat="1" applyFont="1" applyFill="1" applyBorder="1" applyAlignment="1">
      <alignment horizontal="left" vertical="center" wrapText="1"/>
    </xf>
    <xf numFmtId="3" fontId="13" fillId="0" borderId="1" xfId="0" applyNumberFormat="1" applyFont="1" applyFill="1" applyBorder="1" applyAlignment="1">
      <alignment horizontal="center" vertical="center" wrapText="1"/>
    </xf>
    <xf numFmtId="43" fontId="13" fillId="0" borderId="1" xfId="5" applyFont="1" applyFill="1" applyBorder="1" applyAlignment="1">
      <alignment horizontal="center" vertical="center" wrapText="1"/>
    </xf>
    <xf numFmtId="0" fontId="2" fillId="0" borderId="0" xfId="0" applyFont="1" applyFill="1"/>
    <xf numFmtId="0" fontId="0" fillId="0" borderId="0" xfId="0" applyFill="1"/>
    <xf numFmtId="166" fontId="1"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13" fillId="0" borderId="0" xfId="7" applyNumberFormat="1" applyFont="1" applyAlignment="1">
      <alignment horizontal="center" vertical="center" wrapText="1"/>
    </xf>
    <xf numFmtId="3" fontId="13" fillId="0" borderId="0" xfId="7" applyNumberFormat="1" applyFont="1" applyAlignment="1">
      <alignment horizontal="center" vertical="center" wrapText="1"/>
    </xf>
    <xf numFmtId="0" fontId="13" fillId="0" borderId="0" xfId="7" applyFont="1" applyAlignment="1">
      <alignment horizontal="center" vertical="center" wrapText="1"/>
    </xf>
    <xf numFmtId="0" fontId="13" fillId="0" borderId="0" xfId="7" applyFont="1"/>
    <xf numFmtId="166" fontId="13" fillId="0" borderId="0" xfId="8" applyNumberFormat="1" applyFont="1" applyFill="1" applyAlignment="1">
      <alignment horizontal="center" vertical="center" wrapText="1"/>
    </xf>
    <xf numFmtId="0" fontId="18" fillId="0" borderId="1" xfId="6" applyFont="1" applyBorder="1" applyAlignment="1">
      <alignment horizontal="center" vertical="center" wrapText="1"/>
    </xf>
    <xf numFmtId="0" fontId="18" fillId="0" borderId="1" xfId="6" applyFont="1" applyBorder="1" applyAlignment="1">
      <alignment horizontal="left" vertical="center" wrapText="1"/>
    </xf>
    <xf numFmtId="3" fontId="19" fillId="0" borderId="1" xfId="6" applyNumberFormat="1" applyFont="1" applyBorder="1" applyAlignment="1">
      <alignment horizontal="center" vertical="center" wrapText="1"/>
    </xf>
    <xf numFmtId="166" fontId="20" fillId="0" borderId="1" xfId="6" applyNumberFormat="1" applyFont="1" applyBorder="1" applyAlignment="1">
      <alignment horizontal="center" vertical="center" wrapText="1"/>
    </xf>
    <xf numFmtId="0" fontId="20" fillId="0" borderId="1" xfId="7" applyFont="1" applyBorder="1"/>
    <xf numFmtId="3" fontId="20" fillId="0" borderId="1" xfId="8" applyNumberFormat="1" applyFont="1" applyFill="1" applyBorder="1" applyAlignment="1">
      <alignment horizontal="center" vertical="center" wrapText="1"/>
    </xf>
    <xf numFmtId="3" fontId="21" fillId="0" borderId="1" xfId="7" applyNumberFormat="1" applyFont="1" applyBorder="1" applyAlignment="1">
      <alignment horizontal="right" vertical="center" wrapText="1"/>
    </xf>
    <xf numFmtId="3" fontId="18" fillId="0" borderId="1" xfId="6" applyNumberFormat="1" applyFont="1" applyBorder="1" applyAlignment="1">
      <alignment horizontal="center" vertical="center" wrapText="1"/>
    </xf>
    <xf numFmtId="166" fontId="20" fillId="0" borderId="0" xfId="7" applyNumberFormat="1" applyFont="1" applyAlignment="1">
      <alignment horizontal="center" vertical="center" wrapText="1"/>
    </xf>
    <xf numFmtId="3" fontId="20" fillId="0" borderId="0" xfId="7" applyNumberFormat="1" applyFont="1" applyAlignment="1">
      <alignment horizontal="center" vertical="center" wrapText="1"/>
    </xf>
    <xf numFmtId="0" fontId="20" fillId="0" borderId="0" xfId="7" applyFont="1" applyAlignment="1">
      <alignment horizontal="center" vertical="center" wrapText="1"/>
    </xf>
    <xf numFmtId="0" fontId="20" fillId="0" borderId="0" xfId="7" applyFont="1"/>
    <xf numFmtId="0" fontId="22" fillId="0" borderId="1" xfId="6" applyFont="1" applyBorder="1" applyAlignment="1">
      <alignment horizontal="center" vertical="center" wrapText="1"/>
    </xf>
    <xf numFmtId="0" fontId="22" fillId="0" borderId="1" xfId="6" applyFont="1" applyBorder="1" applyAlignment="1">
      <alignment horizontal="left" vertical="center" wrapText="1"/>
    </xf>
    <xf numFmtId="3" fontId="23" fillId="0" borderId="1" xfId="6" applyNumberFormat="1" applyFont="1" applyBorder="1" applyAlignment="1">
      <alignment horizontal="center" vertical="center" wrapText="1"/>
    </xf>
    <xf numFmtId="3" fontId="20" fillId="0" borderId="1" xfId="6" applyNumberFormat="1" applyFont="1" applyBorder="1" applyAlignment="1">
      <alignment horizontal="center" vertical="center" wrapText="1"/>
    </xf>
    <xf numFmtId="3" fontId="20" fillId="0" borderId="1" xfId="7" applyNumberFormat="1" applyFont="1" applyBorder="1" applyAlignment="1">
      <alignment horizontal="right" vertical="center" wrapText="1"/>
    </xf>
    <xf numFmtId="3" fontId="22" fillId="0" borderId="1" xfId="6" applyNumberFormat="1" applyFont="1" applyBorder="1" applyAlignment="1">
      <alignment horizontal="center" vertical="center" wrapText="1"/>
    </xf>
    <xf numFmtId="0" fontId="20" fillId="0" borderId="1" xfId="6" quotePrefix="1" applyFont="1" applyBorder="1" applyAlignment="1">
      <alignment horizontal="center" vertical="center"/>
    </xf>
    <xf numFmtId="0" fontId="20" fillId="0" borderId="1" xfId="6" applyFont="1" applyBorder="1" applyAlignment="1">
      <alignment vertical="center"/>
    </xf>
    <xf numFmtId="3" fontId="20" fillId="0" borderId="1" xfId="6" applyNumberFormat="1" applyFont="1" applyBorder="1" applyAlignment="1">
      <alignment horizontal="right" vertical="center" wrapText="1"/>
    </xf>
    <xf numFmtId="0" fontId="21" fillId="0" borderId="1" xfId="6" quotePrefix="1" applyFont="1" applyBorder="1" applyAlignment="1">
      <alignment horizontal="center" vertical="center"/>
    </xf>
    <xf numFmtId="0" fontId="21" fillId="0" borderId="1" xfId="6" applyFont="1" applyBorder="1" applyAlignment="1">
      <alignment vertical="center"/>
    </xf>
    <xf numFmtId="3" fontId="21" fillId="0" borderId="1" xfId="6" applyNumberFormat="1" applyFont="1" applyBorder="1" applyAlignment="1">
      <alignment horizontal="center" vertical="center" wrapText="1"/>
    </xf>
    <xf numFmtId="3" fontId="21" fillId="0" borderId="1" xfId="8" applyNumberFormat="1" applyFont="1" applyFill="1" applyBorder="1" applyAlignment="1">
      <alignment horizontal="center" vertical="center" wrapText="1"/>
    </xf>
    <xf numFmtId="3" fontId="21" fillId="0" borderId="1" xfId="6" applyNumberFormat="1" applyFont="1" applyBorder="1" applyAlignment="1">
      <alignment horizontal="right" vertical="center" wrapText="1"/>
    </xf>
    <xf numFmtId="166" fontId="21" fillId="0" borderId="0" xfId="7" applyNumberFormat="1" applyFont="1" applyAlignment="1">
      <alignment horizontal="center" vertical="center" wrapText="1"/>
    </xf>
    <xf numFmtId="3" fontId="21" fillId="0" borderId="0" xfId="7" applyNumberFormat="1" applyFont="1" applyAlignment="1">
      <alignment horizontal="center" vertical="center" wrapText="1"/>
    </xf>
    <xf numFmtId="0" fontId="21" fillId="0" borderId="0" xfId="7" applyFont="1" applyAlignment="1">
      <alignment horizontal="center" vertical="center" wrapText="1"/>
    </xf>
    <xf numFmtId="0" fontId="21" fillId="0" borderId="0" xfId="7" applyFont="1"/>
    <xf numFmtId="4" fontId="20" fillId="0" borderId="1" xfId="6" applyNumberFormat="1" applyFont="1" applyBorder="1" applyAlignment="1">
      <alignment horizontal="center" vertical="center" wrapText="1"/>
    </xf>
    <xf numFmtId="3" fontId="24" fillId="0" borderId="1" xfId="6" applyNumberFormat="1" applyFont="1" applyBorder="1" applyAlignment="1">
      <alignment horizontal="center" vertical="center" wrapText="1"/>
    </xf>
    <xf numFmtId="164" fontId="13" fillId="0" borderId="0" xfId="8" applyNumberFormat="1" applyFont="1"/>
    <xf numFmtId="0" fontId="25" fillId="0" borderId="0" xfId="7" applyFont="1" applyAlignment="1">
      <alignment horizontal="center" vertical="center" wrapText="1"/>
    </xf>
    <xf numFmtId="165" fontId="13" fillId="0" borderId="1" xfId="5" applyNumberFormat="1" applyFont="1" applyFill="1" applyBorder="1" applyAlignment="1">
      <alignment horizontal="center" vertical="center" wrapText="1"/>
    </xf>
    <xf numFmtId="166" fontId="13"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3" fontId="26" fillId="0" borderId="1" xfId="0" applyNumberFormat="1" applyFont="1" applyBorder="1" applyAlignment="1">
      <alignment horizontal="left" vertical="center" wrapText="1"/>
    </xf>
    <xf numFmtId="4" fontId="26" fillId="0" borderId="1" xfId="5" applyNumberFormat="1" applyFont="1" applyBorder="1" applyAlignment="1">
      <alignment horizontal="center" vertical="center" wrapText="1"/>
    </xf>
    <xf numFmtId="166" fontId="2" fillId="0" borderId="0" xfId="0" applyNumberFormat="1" applyFont="1" applyAlignment="1">
      <alignment horizontal="center" vertical="center" wrapText="1"/>
    </xf>
    <xf numFmtId="167" fontId="12" fillId="0" borderId="1" xfId="0" applyNumberFormat="1" applyFont="1" applyBorder="1" applyAlignment="1">
      <alignment horizontal="center" vertical="center" wrapText="1"/>
    </xf>
    <xf numFmtId="43" fontId="12" fillId="0" borderId="1" xfId="5" applyNumberFormat="1" applyFont="1" applyBorder="1" applyAlignment="1">
      <alignment horizontal="center" vertical="center" wrapText="1"/>
    </xf>
    <xf numFmtId="43" fontId="13" fillId="0" borderId="1" xfId="5" applyNumberFormat="1" applyFont="1" applyBorder="1" applyAlignment="1">
      <alignment horizontal="center" vertical="center" wrapText="1"/>
    </xf>
    <xf numFmtId="43" fontId="13" fillId="0" borderId="1" xfId="5"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1" fillId="0" borderId="1" xfId="0" applyNumberFormat="1" applyFont="1" applyBorder="1" applyAlignment="1">
      <alignment horizontal="left" vertical="center" wrapText="1"/>
    </xf>
    <xf numFmtId="0" fontId="0" fillId="0" borderId="0" xfId="0" applyAlignment="1">
      <alignment horizontal="left"/>
    </xf>
    <xf numFmtId="166" fontId="13" fillId="0" borderId="1" xfId="0" applyNumberFormat="1" applyFont="1" applyBorder="1" applyAlignment="1">
      <alignment horizontal="center" vertical="center" wrapText="1"/>
    </xf>
    <xf numFmtId="167" fontId="0" fillId="0" borderId="0" xfId="0" applyNumberFormat="1"/>
    <xf numFmtId="3" fontId="1" fillId="0" borderId="0" xfId="0" applyNumberFormat="1" applyFont="1" applyFill="1" applyAlignment="1">
      <alignment horizontal="center" vertical="center" wrapText="1"/>
    </xf>
    <xf numFmtId="3" fontId="12" fillId="0" borderId="6"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2" fontId="11" fillId="0" borderId="2"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wrapText="1"/>
    </xf>
    <xf numFmtId="2" fontId="11" fillId="0" borderId="4" xfId="0" applyNumberFormat="1" applyFont="1" applyFill="1" applyBorder="1" applyAlignment="1">
      <alignment horizontal="center" vertical="center" wrapText="1"/>
    </xf>
    <xf numFmtId="3" fontId="8" fillId="0" borderId="0" xfId="0" applyNumberFormat="1" applyFont="1" applyAlignment="1">
      <alignment vertical="center" wrapText="1"/>
    </xf>
    <xf numFmtId="2" fontId="12" fillId="0" borderId="3" xfId="1" applyNumberFormat="1" applyFont="1" applyFill="1" applyBorder="1" applyAlignment="1">
      <alignment horizontal="center" vertical="center" wrapText="1"/>
    </xf>
    <xf numFmtId="2" fontId="12" fillId="0" borderId="4" xfId="1" applyNumberFormat="1" applyFont="1" applyFill="1" applyBorder="1" applyAlignment="1">
      <alignment horizontal="center" vertical="center" wrapText="1"/>
    </xf>
    <xf numFmtId="3" fontId="2" fillId="0" borderId="0" xfId="0" applyNumberFormat="1" applyFont="1" applyAlignment="1">
      <alignment vertical="center" wrapText="1"/>
    </xf>
    <xf numFmtId="0" fontId="8" fillId="0" borderId="0" xfId="0" applyFont="1"/>
    <xf numFmtId="0" fontId="1" fillId="0" borderId="0" xfId="0" applyFont="1" applyFill="1" applyBorder="1" applyAlignment="1">
      <alignment horizontal="center" vertical="center" wrapText="1"/>
    </xf>
    <xf numFmtId="0" fontId="15" fillId="0" borderId="0" xfId="6" applyFont="1" applyAlignment="1">
      <alignment horizontal="center" vertical="center" wrapText="1"/>
    </xf>
    <xf numFmtId="0" fontId="16" fillId="0" borderId="7" xfId="6" applyFont="1" applyFill="1" applyBorder="1" applyAlignment="1">
      <alignment horizontal="center" vertical="center" wrapText="1"/>
    </xf>
    <xf numFmtId="0" fontId="11" fillId="0" borderId="1" xfId="6" applyFont="1" applyBorder="1" applyAlignment="1">
      <alignment horizontal="center" vertical="center" wrapText="1"/>
    </xf>
    <xf numFmtId="164" fontId="11" fillId="0" borderId="1" xfId="8" applyNumberFormat="1" applyFont="1" applyFill="1" applyBorder="1" applyAlignment="1">
      <alignment horizontal="center" vertical="center" wrapText="1"/>
    </xf>
    <xf numFmtId="0" fontId="17" fillId="0" borderId="1" xfId="6" applyFont="1" applyBorder="1" applyAlignment="1">
      <alignment horizontal="center" vertical="center" wrapText="1"/>
    </xf>
  </cellXfs>
  <cellStyles count="9">
    <cellStyle name="Comma" xfId="5" builtinId="3"/>
    <cellStyle name="Comma 2" xfId="3"/>
    <cellStyle name="Comma 2 2" xfId="8"/>
    <cellStyle name="Normal" xfId="0" builtinId="0"/>
    <cellStyle name="Normal 2" xfId="1"/>
    <cellStyle name="Normal 2 2" xfId="2"/>
    <cellStyle name="Normal 2 2 2" xfId="6"/>
    <cellStyle name="Normal 2 3" xfId="7"/>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T%20DVNN/TL%202024.2025/N&#259;m%202024/CT%20MTQG%202024/Q&#272;%201719/C&#225;c%20li&#234;n%20k&#7871;t%202024/Ph&#242;ng%20D&#226;n%20t&#7897;c%20T&#272;/1%20Cty%20&#272;&#7891;ng%20Ti&#7871;n/1.1%20Q&#272;%20DT%20KP%20Dong%201719.2024%20Cty%20&#272;&#7891;ng%20ti&#787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DT Dong 3 năm TDA2"/>
      <sheetName val="DS hộ TDA2 "/>
      <sheetName val="Hiệu qủa Dong"/>
    </sheetNames>
    <sheetDataSet>
      <sheetData sheetId="0"/>
      <sheetData sheetId="1">
        <row r="33">
          <cell r="E33">
            <v>62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tabSelected="1" view="pageLayout" zoomScale="70" zoomScaleNormal="70" zoomScalePageLayoutView="70" workbookViewId="0">
      <pane ySplit="1430" activePane="bottomLeft"/>
      <selection activeCell="L3" sqref="L3"/>
      <selection pane="bottomLeft" sqref="A1:O1"/>
    </sheetView>
  </sheetViews>
  <sheetFormatPr defaultRowHeight="15.5" x14ac:dyDescent="0.35"/>
  <cols>
    <col min="1" max="1" width="6.1796875" style="7" customWidth="1"/>
    <col min="2" max="2" width="39.81640625" style="2" customWidth="1"/>
    <col min="3" max="3" width="8" style="2" customWidth="1"/>
    <col min="4" max="4" width="6.453125" style="2" customWidth="1"/>
    <col min="5" max="5" width="8.1796875" style="2" customWidth="1"/>
    <col min="6" max="6" width="8.54296875" style="2" customWidth="1"/>
    <col min="7" max="7" width="8.6328125" style="2" customWidth="1"/>
    <col min="8" max="8" width="14.81640625" style="2" customWidth="1"/>
    <col min="9" max="9" width="14.6328125" style="2" customWidth="1"/>
    <col min="10" max="10" width="13.1796875" style="2" customWidth="1"/>
    <col min="11" max="11" width="12.54296875" style="2" customWidth="1"/>
    <col min="12" max="12" width="12.1796875" style="2" customWidth="1"/>
    <col min="13" max="13" width="14.36328125" style="2" customWidth="1"/>
    <col min="14" max="14" width="14.453125" style="2" customWidth="1"/>
    <col min="15" max="15" width="15.81640625" style="2" customWidth="1"/>
    <col min="16" max="16" width="22.54296875" style="2" customWidth="1"/>
    <col min="17" max="17" width="26.1796875" style="2" customWidth="1"/>
    <col min="18" max="36" width="8.90625" style="2"/>
  </cols>
  <sheetData>
    <row r="1" spans="1:36" ht="65.5" customHeight="1" x14ac:dyDescent="0.35">
      <c r="A1" s="104" t="s">
        <v>85</v>
      </c>
      <c r="B1" s="104"/>
      <c r="C1" s="104"/>
      <c r="D1" s="104"/>
      <c r="E1" s="104"/>
      <c r="F1" s="104"/>
      <c r="G1" s="104"/>
      <c r="H1" s="104"/>
      <c r="I1" s="104"/>
      <c r="J1" s="104"/>
      <c r="K1" s="104"/>
      <c r="L1" s="104"/>
      <c r="M1" s="104"/>
      <c r="N1" s="104"/>
      <c r="O1" s="104"/>
      <c r="P1" s="1"/>
      <c r="Q1" s="1"/>
    </row>
    <row r="2" spans="1:36" ht="30" customHeight="1" x14ac:dyDescent="0.35">
      <c r="A2" s="105" t="s">
        <v>0</v>
      </c>
      <c r="B2" s="105" t="s">
        <v>1</v>
      </c>
      <c r="C2" s="105" t="s">
        <v>2</v>
      </c>
      <c r="D2" s="105" t="s">
        <v>12</v>
      </c>
      <c r="E2" s="105" t="s">
        <v>13</v>
      </c>
      <c r="F2" s="105" t="s">
        <v>3</v>
      </c>
      <c r="G2" s="105" t="s">
        <v>4</v>
      </c>
      <c r="H2" s="105" t="s">
        <v>34</v>
      </c>
      <c r="I2" s="107" t="s">
        <v>26</v>
      </c>
      <c r="J2" s="108"/>
      <c r="K2" s="108"/>
      <c r="L2" s="109"/>
      <c r="M2" s="111" t="s">
        <v>30</v>
      </c>
      <c r="N2" s="112"/>
      <c r="O2" s="12"/>
      <c r="P2" s="1"/>
      <c r="Q2" s="1"/>
    </row>
    <row r="3" spans="1:36" ht="48.65" customHeight="1" x14ac:dyDescent="0.35">
      <c r="A3" s="106"/>
      <c r="B3" s="106"/>
      <c r="C3" s="106"/>
      <c r="D3" s="106"/>
      <c r="E3" s="106"/>
      <c r="F3" s="106"/>
      <c r="G3" s="106"/>
      <c r="H3" s="106"/>
      <c r="I3" s="13" t="s">
        <v>27</v>
      </c>
      <c r="J3" s="14" t="s">
        <v>28</v>
      </c>
      <c r="K3" s="14" t="s">
        <v>29</v>
      </c>
      <c r="L3" s="14" t="s">
        <v>65</v>
      </c>
      <c r="M3" s="15" t="s">
        <v>31</v>
      </c>
      <c r="N3" s="15" t="s">
        <v>32</v>
      </c>
      <c r="O3" s="12" t="s">
        <v>5</v>
      </c>
      <c r="P3" s="11"/>
      <c r="Q3" s="39">
        <f>M4/H4</f>
        <v>0.5913454313995008</v>
      </c>
    </row>
    <row r="4" spans="1:36" ht="28.25" customHeight="1" x14ac:dyDescent="0.35">
      <c r="A4" s="12"/>
      <c r="B4" s="16" t="s">
        <v>6</v>
      </c>
      <c r="C4" s="12" t="s">
        <v>11</v>
      </c>
      <c r="D4" s="12"/>
      <c r="E4" s="12"/>
      <c r="F4" s="12"/>
      <c r="G4" s="12"/>
      <c r="H4" s="12">
        <f>I4+M4+N4</f>
        <v>1486535100.0000002</v>
      </c>
      <c r="I4" s="12">
        <f>J4+K4+L4</f>
        <v>604949360.00000012</v>
      </c>
      <c r="J4" s="12">
        <f>J5+J27</f>
        <v>604949360.00000012</v>
      </c>
      <c r="K4" s="12">
        <f>K5+K27</f>
        <v>0</v>
      </c>
      <c r="L4" s="12">
        <f>L5+L27</f>
        <v>0</v>
      </c>
      <c r="M4" s="12">
        <f>M5+M27</f>
        <v>879055740.00000012</v>
      </c>
      <c r="N4" s="12">
        <f>N5+N27</f>
        <v>2530000</v>
      </c>
      <c r="O4" s="94"/>
      <c r="P4" s="1">
        <f>J4/D7</f>
        <v>74685106.172839507</v>
      </c>
      <c r="Q4" s="38">
        <f>I4/H4</f>
        <v>0.40695262426026807</v>
      </c>
    </row>
    <row r="5" spans="1:36" ht="28.25" customHeight="1" x14ac:dyDescent="0.35">
      <c r="A5" s="17"/>
      <c r="B5" s="16" t="s">
        <v>21</v>
      </c>
      <c r="C5" s="12"/>
      <c r="D5" s="12"/>
      <c r="E5" s="12"/>
      <c r="F5" s="12"/>
      <c r="G5" s="12"/>
      <c r="H5" s="12">
        <f>I5+M5+N5</f>
        <v>1477205100.0000002</v>
      </c>
      <c r="I5" s="12">
        <f>J5+K5+L5</f>
        <v>598149360.00000012</v>
      </c>
      <c r="J5" s="12">
        <f>J6+J15+J21</f>
        <v>598149360.00000012</v>
      </c>
      <c r="K5" s="12">
        <f>K6+K15+K21</f>
        <v>0</v>
      </c>
      <c r="L5" s="12">
        <f>L6+L15+L21</f>
        <v>0</v>
      </c>
      <c r="M5" s="12">
        <f>M6+M15+M21</f>
        <v>879055740.00000012</v>
      </c>
      <c r="N5" s="18">
        <f>N6+N15+N21</f>
        <v>0</v>
      </c>
      <c r="O5" s="94"/>
      <c r="P5" s="1">
        <f>34*60</f>
        <v>2040</v>
      </c>
      <c r="Q5" s="1">
        <f>M4+N4</f>
        <v>881585740.00000012</v>
      </c>
    </row>
    <row r="6" spans="1:36" ht="28.25" customHeight="1" x14ac:dyDescent="0.35">
      <c r="A6" s="17" t="s">
        <v>9</v>
      </c>
      <c r="B6" s="16" t="s">
        <v>28</v>
      </c>
      <c r="C6" s="12"/>
      <c r="D6" s="12"/>
      <c r="E6" s="12"/>
      <c r="F6" s="12"/>
      <c r="G6" s="12"/>
      <c r="H6" s="12">
        <f>I6+M6+N6</f>
        <v>697061700.00000012</v>
      </c>
      <c r="I6" s="12">
        <f>J6+K6+L6</f>
        <v>598149360.00000012</v>
      </c>
      <c r="J6" s="12">
        <f>J7+J8</f>
        <v>598149360.00000012</v>
      </c>
      <c r="K6" s="12"/>
      <c r="L6" s="12"/>
      <c r="M6" s="12">
        <f>M7+M8</f>
        <v>98912340.000000015</v>
      </c>
      <c r="N6" s="12"/>
      <c r="O6" s="12"/>
      <c r="P6" s="1"/>
      <c r="Q6" s="1">
        <f>Q5+I4</f>
        <v>1486535100.0000002</v>
      </c>
    </row>
    <row r="7" spans="1:36" s="6" customFormat="1" ht="28.25" customHeight="1" x14ac:dyDescent="0.35">
      <c r="A7" s="26">
        <v>1</v>
      </c>
      <c r="B7" s="23" t="s">
        <v>33</v>
      </c>
      <c r="C7" s="12" t="s">
        <v>14</v>
      </c>
      <c r="D7" s="95">
        <f>'Danh sách hộ'!D3</f>
        <v>8.1000000000000014</v>
      </c>
      <c r="E7" s="12">
        <v>10000</v>
      </c>
      <c r="F7" s="12">
        <f>D7*E7</f>
        <v>81000.000000000015</v>
      </c>
      <c r="G7" s="12">
        <v>3500</v>
      </c>
      <c r="H7" s="12">
        <f>I7+M7</f>
        <v>283500000.00000006</v>
      </c>
      <c r="I7" s="12">
        <f>J7+K7+L7</f>
        <v>283500000.00000006</v>
      </c>
      <c r="J7" s="12">
        <f>F7*G7</f>
        <v>283500000.00000006</v>
      </c>
      <c r="K7" s="12"/>
      <c r="L7" s="12"/>
      <c r="M7" s="18">
        <v>0</v>
      </c>
      <c r="N7" s="18"/>
      <c r="O7" s="21" t="s">
        <v>25</v>
      </c>
      <c r="P7" s="4"/>
      <c r="Q7" s="4">
        <f>M4+N4</f>
        <v>881585740.00000012</v>
      </c>
      <c r="R7" s="5"/>
      <c r="S7" s="5"/>
      <c r="T7" s="5"/>
      <c r="U7" s="5"/>
      <c r="V7" s="5"/>
      <c r="W7" s="5"/>
      <c r="X7" s="5"/>
      <c r="Y7" s="5"/>
      <c r="Z7" s="5"/>
      <c r="AA7" s="5"/>
      <c r="AB7" s="5"/>
      <c r="AC7" s="5"/>
      <c r="AD7" s="5"/>
      <c r="AE7" s="5"/>
      <c r="AF7" s="5"/>
      <c r="AG7" s="5"/>
      <c r="AH7" s="5"/>
      <c r="AI7" s="5"/>
      <c r="AJ7" s="5"/>
    </row>
    <row r="8" spans="1:36" s="6" customFormat="1" ht="28.25" customHeight="1" x14ac:dyDescent="0.35">
      <c r="A8" s="12">
        <v>2</v>
      </c>
      <c r="B8" s="23" t="s">
        <v>23</v>
      </c>
      <c r="C8" s="12"/>
      <c r="D8" s="95"/>
      <c r="E8" s="12"/>
      <c r="F8" s="12"/>
      <c r="G8" s="25"/>
      <c r="H8" s="12">
        <f>SUM(H9:H14)</f>
        <v>413561700.00000006</v>
      </c>
      <c r="I8" s="12">
        <f>SUM(I9:I14)</f>
        <v>314649360.00000006</v>
      </c>
      <c r="J8" s="12">
        <f>SUM(J9:J14)</f>
        <v>314649360.00000006</v>
      </c>
      <c r="K8" s="12"/>
      <c r="L8" s="12"/>
      <c r="M8" s="12">
        <f>SUM(M9:M14)</f>
        <v>98912340.000000015</v>
      </c>
      <c r="N8" s="12"/>
      <c r="O8" s="21"/>
      <c r="P8" s="4"/>
      <c r="Q8" s="4"/>
      <c r="R8" s="5"/>
      <c r="S8" s="5"/>
      <c r="T8" s="5"/>
      <c r="U8" s="5"/>
      <c r="V8" s="5"/>
      <c r="W8" s="5"/>
      <c r="X8" s="5"/>
      <c r="Y8" s="5"/>
      <c r="Z8" s="5"/>
      <c r="AA8" s="5"/>
      <c r="AB8" s="5"/>
      <c r="AC8" s="5"/>
      <c r="AD8" s="5"/>
      <c r="AE8" s="5"/>
      <c r="AF8" s="5"/>
      <c r="AG8" s="5"/>
      <c r="AH8" s="5"/>
      <c r="AI8" s="5"/>
      <c r="AJ8" s="5"/>
    </row>
    <row r="9" spans="1:36" ht="28.25" customHeight="1" x14ac:dyDescent="0.35">
      <c r="A9" s="19" t="s">
        <v>24</v>
      </c>
      <c r="B9" s="20" t="s">
        <v>18</v>
      </c>
      <c r="C9" s="21" t="s">
        <v>14</v>
      </c>
      <c r="D9" s="96">
        <f>D7</f>
        <v>8.1000000000000014</v>
      </c>
      <c r="E9" s="21">
        <v>650</v>
      </c>
      <c r="F9" s="102">
        <f>D9*E9</f>
        <v>5265.0000000000009</v>
      </c>
      <c r="G9" s="27">
        <v>21500</v>
      </c>
      <c r="H9" s="21">
        <f t="shared" ref="H9:H14" si="0">I9+M9</f>
        <v>113197500.00000001</v>
      </c>
      <c r="I9" s="21">
        <f t="shared" ref="I9:I20" si="1">J9+K9+L9</f>
        <v>90558000.000000015</v>
      </c>
      <c r="J9" s="21">
        <f>(F9*G9)*80%</f>
        <v>90558000.000000015</v>
      </c>
      <c r="K9" s="21"/>
      <c r="L9" s="21"/>
      <c r="M9" s="28">
        <f>(F9*G9)*20%</f>
        <v>22639500.000000004</v>
      </c>
      <c r="N9" s="22"/>
      <c r="O9" s="21" t="s">
        <v>35</v>
      </c>
      <c r="P9" s="93">
        <f>F9*0.8</f>
        <v>4212.0000000000009</v>
      </c>
      <c r="Q9" s="1"/>
    </row>
    <row r="10" spans="1:36" ht="28.25" customHeight="1" x14ac:dyDescent="0.35">
      <c r="A10" s="19" t="s">
        <v>24</v>
      </c>
      <c r="B10" s="20" t="s">
        <v>15</v>
      </c>
      <c r="C10" s="21" t="s">
        <v>14</v>
      </c>
      <c r="D10" s="96">
        <f>D7</f>
        <v>8.1000000000000014</v>
      </c>
      <c r="E10" s="21">
        <v>930</v>
      </c>
      <c r="F10" s="102">
        <f>D10*E10</f>
        <v>7533.0000000000009</v>
      </c>
      <c r="G10" s="27">
        <v>10200</v>
      </c>
      <c r="H10" s="21">
        <f t="shared" si="0"/>
        <v>76836600.000000015</v>
      </c>
      <c r="I10" s="21">
        <f t="shared" si="1"/>
        <v>61469280.000000015</v>
      </c>
      <c r="J10" s="21">
        <f>(F10*G10)*80%</f>
        <v>61469280.000000015</v>
      </c>
      <c r="K10" s="21"/>
      <c r="L10" s="21"/>
      <c r="M10" s="28">
        <f>(F10*G10)*20%</f>
        <v>15367320.000000004</v>
      </c>
      <c r="N10" s="22"/>
      <c r="O10" s="21" t="s">
        <v>35</v>
      </c>
      <c r="P10" s="93">
        <f>F10*0.8</f>
        <v>6026.4000000000015</v>
      </c>
      <c r="Q10" s="1"/>
    </row>
    <row r="11" spans="1:36" ht="28.25" customHeight="1" x14ac:dyDescent="0.35">
      <c r="A11" s="19" t="s">
        <v>24</v>
      </c>
      <c r="B11" s="20" t="s">
        <v>16</v>
      </c>
      <c r="C11" s="21" t="s">
        <v>14</v>
      </c>
      <c r="D11" s="96">
        <f>D7</f>
        <v>8.1000000000000014</v>
      </c>
      <c r="E11" s="21">
        <v>430</v>
      </c>
      <c r="F11" s="102">
        <f>D11*E11</f>
        <v>3483.0000000000005</v>
      </c>
      <c r="G11" s="27">
        <v>17200</v>
      </c>
      <c r="H11" s="21">
        <f t="shared" si="0"/>
        <v>59907600.000000007</v>
      </c>
      <c r="I11" s="21">
        <f t="shared" si="1"/>
        <v>47926080.000000007</v>
      </c>
      <c r="J11" s="21">
        <f>(F11*G11)*80%</f>
        <v>47926080.000000007</v>
      </c>
      <c r="K11" s="21"/>
      <c r="L11" s="21"/>
      <c r="M11" s="28">
        <f>(F11*G11)*20%</f>
        <v>11981520.000000002</v>
      </c>
      <c r="N11" s="22"/>
      <c r="O11" s="21" t="s">
        <v>35</v>
      </c>
      <c r="P11" s="93">
        <f>F11*0.8</f>
        <v>2786.4000000000005</v>
      </c>
      <c r="Q11" s="1"/>
    </row>
    <row r="12" spans="1:36" ht="28.25" customHeight="1" x14ac:dyDescent="0.35">
      <c r="A12" s="19" t="s">
        <v>24</v>
      </c>
      <c r="B12" s="20" t="s">
        <v>7</v>
      </c>
      <c r="C12" s="21" t="s">
        <v>14</v>
      </c>
      <c r="D12" s="96">
        <f>D11</f>
        <v>8.1000000000000014</v>
      </c>
      <c r="E12" s="21">
        <v>2000</v>
      </c>
      <c r="F12" s="102">
        <f>D12*E12</f>
        <v>16200.000000000004</v>
      </c>
      <c r="G12" s="27">
        <v>7600</v>
      </c>
      <c r="H12" s="21">
        <f t="shared" si="0"/>
        <v>123120000.00000003</v>
      </c>
      <c r="I12" s="21">
        <f t="shared" si="1"/>
        <v>98496000.00000003</v>
      </c>
      <c r="J12" s="21">
        <f>(F12*G12)*80%</f>
        <v>98496000.00000003</v>
      </c>
      <c r="K12" s="22"/>
      <c r="L12" s="22"/>
      <c r="M12" s="28">
        <f>(F12*G12)*20%</f>
        <v>24624000.000000007</v>
      </c>
      <c r="N12" s="21"/>
      <c r="O12" s="21" t="s">
        <v>35</v>
      </c>
      <c r="P12" s="93">
        <f>F12*0.8</f>
        <v>12960.000000000004</v>
      </c>
      <c r="Q12" s="1"/>
    </row>
    <row r="13" spans="1:36" ht="28.25" customHeight="1" x14ac:dyDescent="0.35">
      <c r="A13" s="19" t="s">
        <v>24</v>
      </c>
      <c r="B13" s="20" t="s">
        <v>8</v>
      </c>
      <c r="C13" s="21" t="s">
        <v>14</v>
      </c>
      <c r="D13" s="96">
        <f>D12</f>
        <v>8.1000000000000014</v>
      </c>
      <c r="E13" s="21">
        <v>500</v>
      </c>
      <c r="F13" s="102">
        <f>D13*E13</f>
        <v>4050.0000000000009</v>
      </c>
      <c r="G13" s="21">
        <v>6000</v>
      </c>
      <c r="H13" s="21">
        <f t="shared" si="0"/>
        <v>24300000.000000004</v>
      </c>
      <c r="I13" s="21">
        <f t="shared" si="1"/>
        <v>0</v>
      </c>
      <c r="J13" s="22"/>
      <c r="K13" s="22"/>
      <c r="L13" s="22"/>
      <c r="M13" s="21">
        <f>F13*G13</f>
        <v>24300000.000000004</v>
      </c>
      <c r="N13" s="21"/>
      <c r="O13" s="21" t="s">
        <v>22</v>
      </c>
      <c r="P13" s="93">
        <f>F13*0.8</f>
        <v>3240.0000000000009</v>
      </c>
      <c r="Q13" s="1"/>
    </row>
    <row r="14" spans="1:36" s="45" customFormat="1" ht="48.65" customHeight="1" x14ac:dyDescent="0.35">
      <c r="A14" s="40" t="s">
        <v>24</v>
      </c>
      <c r="B14" s="41" t="s">
        <v>49</v>
      </c>
      <c r="C14" s="42" t="s">
        <v>17</v>
      </c>
      <c r="D14" s="97">
        <f>D13</f>
        <v>8.1000000000000014</v>
      </c>
      <c r="E14" s="42">
        <v>2000</v>
      </c>
      <c r="F14" s="88">
        <f>D14*40</f>
        <v>324.00000000000006</v>
      </c>
      <c r="G14" s="42">
        <v>50000</v>
      </c>
      <c r="H14" s="42">
        <f t="shared" si="0"/>
        <v>16200000.000000004</v>
      </c>
      <c r="I14" s="42">
        <f t="shared" si="1"/>
        <v>16200000.000000004</v>
      </c>
      <c r="J14" s="87">
        <f>(F14*G14)*1</f>
        <v>16200000.000000004</v>
      </c>
      <c r="K14" s="43"/>
      <c r="L14" s="43"/>
      <c r="M14" s="42">
        <f>(G14*F14)*0</f>
        <v>0</v>
      </c>
      <c r="N14" s="42"/>
      <c r="O14" s="21" t="s">
        <v>25</v>
      </c>
      <c r="P14" s="93">
        <f>F14*0.5</f>
        <v>162.00000000000003</v>
      </c>
      <c r="Q14" s="10"/>
      <c r="R14" s="44"/>
      <c r="S14" s="44"/>
      <c r="T14" s="44"/>
      <c r="U14" s="44"/>
      <c r="V14" s="44"/>
      <c r="W14" s="44"/>
      <c r="X14" s="44"/>
      <c r="Y14" s="44"/>
      <c r="Z14" s="44"/>
      <c r="AA14" s="44"/>
      <c r="AB14" s="44"/>
      <c r="AC14" s="44"/>
      <c r="AD14" s="44"/>
      <c r="AE14" s="44"/>
      <c r="AF14" s="44"/>
      <c r="AG14" s="44"/>
      <c r="AH14" s="44"/>
      <c r="AI14" s="44"/>
      <c r="AJ14" s="44"/>
    </row>
    <row r="15" spans="1:36" s="6" customFormat="1" ht="31.25" customHeight="1" x14ac:dyDescent="0.35">
      <c r="A15" s="26" t="s">
        <v>10</v>
      </c>
      <c r="B15" s="23" t="s">
        <v>29</v>
      </c>
      <c r="C15" s="12"/>
      <c r="D15" s="95"/>
      <c r="E15" s="12"/>
      <c r="F15" s="12"/>
      <c r="G15" s="12"/>
      <c r="H15" s="12">
        <f>SUM(H16:H20)</f>
        <v>389261700.00000006</v>
      </c>
      <c r="I15" s="29">
        <f t="shared" si="1"/>
        <v>0</v>
      </c>
      <c r="J15" s="18">
        <v>0</v>
      </c>
      <c r="K15" s="29">
        <f>SUM(K16:K20)</f>
        <v>0</v>
      </c>
      <c r="L15" s="18"/>
      <c r="M15" s="12">
        <f>SUM(M16:M20)</f>
        <v>389261700.00000006</v>
      </c>
      <c r="N15" s="12"/>
      <c r="O15" s="12"/>
      <c r="P15" s="4"/>
      <c r="Q15" s="4"/>
      <c r="R15" s="5"/>
      <c r="S15" s="5"/>
      <c r="T15" s="5"/>
      <c r="U15" s="5"/>
      <c r="V15" s="5"/>
      <c r="W15" s="5"/>
      <c r="X15" s="5"/>
      <c r="Y15" s="5"/>
      <c r="Z15" s="5"/>
      <c r="AA15" s="5"/>
      <c r="AB15" s="5"/>
      <c r="AC15" s="5"/>
      <c r="AD15" s="5"/>
      <c r="AE15" s="5"/>
      <c r="AF15" s="5"/>
      <c r="AG15" s="5"/>
      <c r="AH15" s="5"/>
      <c r="AI15" s="5"/>
      <c r="AJ15" s="5"/>
    </row>
    <row r="16" spans="1:36" ht="31.25" customHeight="1" x14ac:dyDescent="0.35">
      <c r="A16" s="19" t="s">
        <v>24</v>
      </c>
      <c r="B16" s="20" t="s">
        <v>18</v>
      </c>
      <c r="C16" s="21" t="s">
        <v>14</v>
      </c>
      <c r="D16" s="96">
        <f>D9</f>
        <v>8.1000000000000014</v>
      </c>
      <c r="E16" s="21">
        <v>650</v>
      </c>
      <c r="F16" s="21">
        <f>D16*E16</f>
        <v>5265.0000000000009</v>
      </c>
      <c r="G16" s="27">
        <v>21500</v>
      </c>
      <c r="H16" s="21">
        <f>I16+M16</f>
        <v>113197500.00000001</v>
      </c>
      <c r="I16" s="28">
        <f t="shared" si="1"/>
        <v>0</v>
      </c>
      <c r="J16" s="22"/>
      <c r="K16" s="28">
        <f>(F16*G16)*0%</f>
        <v>0</v>
      </c>
      <c r="L16" s="22"/>
      <c r="M16" s="21">
        <f>(F16*G16)</f>
        <v>113197500.00000001</v>
      </c>
      <c r="N16" s="21"/>
      <c r="O16" s="21" t="s">
        <v>22</v>
      </c>
      <c r="P16" s="1"/>
      <c r="Q16" s="1"/>
    </row>
    <row r="17" spans="1:36" ht="31.25" customHeight="1" x14ac:dyDescent="0.35">
      <c r="A17" s="19" t="s">
        <v>24</v>
      </c>
      <c r="B17" s="20" t="s">
        <v>15</v>
      </c>
      <c r="C17" s="21" t="s">
        <v>14</v>
      </c>
      <c r="D17" s="96">
        <f>D16</f>
        <v>8.1000000000000014</v>
      </c>
      <c r="E17" s="21">
        <v>930</v>
      </c>
      <c r="F17" s="21">
        <f>D17*E17</f>
        <v>7533.0000000000009</v>
      </c>
      <c r="G17" s="27">
        <v>10200</v>
      </c>
      <c r="H17" s="21">
        <f>I17+M17</f>
        <v>76836600.000000015</v>
      </c>
      <c r="I17" s="28">
        <f t="shared" si="1"/>
        <v>0</v>
      </c>
      <c r="J17" s="22"/>
      <c r="K17" s="28">
        <f>(F17*G17)*0%</f>
        <v>0</v>
      </c>
      <c r="L17" s="22"/>
      <c r="M17" s="21">
        <f>(F17*G17)</f>
        <v>76836600.000000015</v>
      </c>
      <c r="N17" s="21"/>
      <c r="O17" s="21" t="s">
        <v>22</v>
      </c>
      <c r="P17" s="1"/>
      <c r="Q17" s="1"/>
    </row>
    <row r="18" spans="1:36" ht="31.25" customHeight="1" x14ac:dyDescent="0.35">
      <c r="A18" s="19" t="s">
        <v>24</v>
      </c>
      <c r="B18" s="20" t="s">
        <v>16</v>
      </c>
      <c r="C18" s="21" t="s">
        <v>14</v>
      </c>
      <c r="D18" s="96">
        <f>D17</f>
        <v>8.1000000000000014</v>
      </c>
      <c r="E18" s="21">
        <v>430</v>
      </c>
      <c r="F18" s="21">
        <f>D18*E18</f>
        <v>3483.0000000000005</v>
      </c>
      <c r="G18" s="27">
        <v>17200</v>
      </c>
      <c r="H18" s="21">
        <f>I18+M18</f>
        <v>59907600.000000007</v>
      </c>
      <c r="I18" s="28">
        <f t="shared" si="1"/>
        <v>0</v>
      </c>
      <c r="J18" s="22"/>
      <c r="K18" s="28">
        <f>(F18*G18)*0%</f>
        <v>0</v>
      </c>
      <c r="L18" s="22"/>
      <c r="M18" s="21">
        <f>(F18*G18)</f>
        <v>59907600.000000007</v>
      </c>
      <c r="N18" s="21"/>
      <c r="O18" s="21" t="s">
        <v>22</v>
      </c>
      <c r="P18" s="1"/>
      <c r="Q18" s="1"/>
    </row>
    <row r="19" spans="1:36" ht="31.25" customHeight="1" x14ac:dyDescent="0.35">
      <c r="A19" s="19" t="s">
        <v>24</v>
      </c>
      <c r="B19" s="20" t="s">
        <v>7</v>
      </c>
      <c r="C19" s="21" t="s">
        <v>14</v>
      </c>
      <c r="D19" s="96">
        <f>D18</f>
        <v>8.1000000000000014</v>
      </c>
      <c r="E19" s="21">
        <v>2000</v>
      </c>
      <c r="F19" s="21">
        <f>D19*E19</f>
        <v>16200.000000000004</v>
      </c>
      <c r="G19" s="27">
        <v>7600</v>
      </c>
      <c r="H19" s="21">
        <f>I19+M19</f>
        <v>123120000.00000003</v>
      </c>
      <c r="I19" s="28">
        <f t="shared" si="1"/>
        <v>0</v>
      </c>
      <c r="J19" s="22"/>
      <c r="K19" s="28">
        <f>(F19*G19)*0%</f>
        <v>0</v>
      </c>
      <c r="L19" s="22"/>
      <c r="M19" s="21">
        <f>(F19*G19)</f>
        <v>123120000.00000003</v>
      </c>
      <c r="N19" s="21"/>
      <c r="O19" s="21" t="s">
        <v>22</v>
      </c>
      <c r="P19" s="1"/>
      <c r="Q19" s="1"/>
    </row>
    <row r="20" spans="1:36" ht="53.4" customHeight="1" x14ac:dyDescent="0.35">
      <c r="A20" s="19" t="s">
        <v>24</v>
      </c>
      <c r="B20" s="41" t="s">
        <v>49</v>
      </c>
      <c r="C20" s="21" t="s">
        <v>17</v>
      </c>
      <c r="D20" s="96">
        <f>D19</f>
        <v>8.1000000000000014</v>
      </c>
      <c r="E20" s="21">
        <v>2000</v>
      </c>
      <c r="F20" s="21">
        <f>D20*40</f>
        <v>324.00000000000006</v>
      </c>
      <c r="G20" s="21">
        <v>50000</v>
      </c>
      <c r="H20" s="21">
        <f>I20+M20</f>
        <v>16200000.000000004</v>
      </c>
      <c r="I20" s="28">
        <f t="shared" si="1"/>
        <v>0</v>
      </c>
      <c r="J20" s="22"/>
      <c r="K20" s="22"/>
      <c r="L20" s="22"/>
      <c r="M20" s="21">
        <f>(F20*G20)</f>
        <v>16200000.000000004</v>
      </c>
      <c r="N20" s="21"/>
      <c r="O20" s="21" t="s">
        <v>22</v>
      </c>
      <c r="P20" s="1"/>
      <c r="Q20" s="1"/>
    </row>
    <row r="21" spans="1:36" s="6" customFormat="1" ht="29.4" customHeight="1" x14ac:dyDescent="0.35">
      <c r="A21" s="26" t="s">
        <v>36</v>
      </c>
      <c r="B21" s="23" t="s">
        <v>65</v>
      </c>
      <c r="C21" s="12"/>
      <c r="D21" s="95"/>
      <c r="E21" s="12"/>
      <c r="F21" s="12"/>
      <c r="G21" s="12"/>
      <c r="H21" s="12">
        <f t="shared" ref="H21:M21" si="2">SUM(H22:H26)</f>
        <v>390881700.00000006</v>
      </c>
      <c r="I21" s="29">
        <f t="shared" si="2"/>
        <v>0</v>
      </c>
      <c r="J21" s="29">
        <f t="shared" si="2"/>
        <v>0</v>
      </c>
      <c r="K21" s="29">
        <f t="shared" si="2"/>
        <v>0</v>
      </c>
      <c r="L21" s="29">
        <f t="shared" si="2"/>
        <v>0</v>
      </c>
      <c r="M21" s="29">
        <f t="shared" si="2"/>
        <v>390881700.00000006</v>
      </c>
      <c r="N21" s="12"/>
      <c r="O21" s="12"/>
      <c r="P21" s="4"/>
      <c r="Q21" s="4"/>
      <c r="R21" s="5"/>
      <c r="S21" s="5"/>
      <c r="T21" s="5"/>
      <c r="U21" s="5"/>
      <c r="V21" s="5"/>
      <c r="W21" s="5"/>
      <c r="X21" s="5"/>
      <c r="Y21" s="5"/>
      <c r="Z21" s="5"/>
      <c r="AA21" s="5"/>
      <c r="AB21" s="5"/>
      <c r="AC21" s="5"/>
      <c r="AD21" s="5"/>
      <c r="AE21" s="5"/>
      <c r="AF21" s="5"/>
      <c r="AG21" s="5"/>
      <c r="AH21" s="5"/>
      <c r="AI21" s="5"/>
      <c r="AJ21" s="5"/>
    </row>
    <row r="22" spans="1:36" ht="29.4" customHeight="1" x14ac:dyDescent="0.35">
      <c r="A22" s="19"/>
      <c r="B22" s="20" t="s">
        <v>18</v>
      </c>
      <c r="C22" s="21" t="s">
        <v>14</v>
      </c>
      <c r="D22" s="96">
        <f>D20</f>
        <v>8.1000000000000014</v>
      </c>
      <c r="E22" s="21">
        <v>650</v>
      </c>
      <c r="F22" s="21">
        <f>D22*E22</f>
        <v>5265.0000000000009</v>
      </c>
      <c r="G22" s="27">
        <v>21500</v>
      </c>
      <c r="H22" s="21">
        <f>I22+M22</f>
        <v>113197500.00000001</v>
      </c>
      <c r="I22" s="28">
        <f>J22+K22+L22</f>
        <v>0</v>
      </c>
      <c r="J22" s="22"/>
      <c r="K22" s="22"/>
      <c r="L22" s="28">
        <f>(F22*G22)*0%</f>
        <v>0</v>
      </c>
      <c r="M22" s="21">
        <f>(F22*G22)*100%</f>
        <v>113197500.00000001</v>
      </c>
      <c r="N22" s="21"/>
      <c r="O22" s="21" t="s">
        <v>22</v>
      </c>
      <c r="P22" s="1"/>
      <c r="Q22" s="1"/>
    </row>
    <row r="23" spans="1:36" ht="29.4" customHeight="1" x14ac:dyDescent="0.35">
      <c r="A23" s="19"/>
      <c r="B23" s="20" t="s">
        <v>15</v>
      </c>
      <c r="C23" s="21" t="s">
        <v>14</v>
      </c>
      <c r="D23" s="96">
        <f>D22</f>
        <v>8.1000000000000014</v>
      </c>
      <c r="E23" s="21">
        <v>930</v>
      </c>
      <c r="F23" s="21">
        <f>D23*E23</f>
        <v>7533.0000000000009</v>
      </c>
      <c r="G23" s="27">
        <v>10200</v>
      </c>
      <c r="H23" s="21">
        <f>I23+M23</f>
        <v>76836600.000000015</v>
      </c>
      <c r="I23" s="28">
        <f>J23+K23+L23</f>
        <v>0</v>
      </c>
      <c r="J23" s="22"/>
      <c r="K23" s="22"/>
      <c r="L23" s="28">
        <f>(F23*G23)*0%</f>
        <v>0</v>
      </c>
      <c r="M23" s="21">
        <f>(F23*G23)*100%</f>
        <v>76836600.000000015</v>
      </c>
      <c r="N23" s="21"/>
      <c r="O23" s="21" t="s">
        <v>22</v>
      </c>
      <c r="P23" s="1"/>
      <c r="Q23" s="1"/>
    </row>
    <row r="24" spans="1:36" ht="29.4" customHeight="1" x14ac:dyDescent="0.35">
      <c r="A24" s="19"/>
      <c r="B24" s="20" t="s">
        <v>16</v>
      </c>
      <c r="C24" s="21" t="s">
        <v>14</v>
      </c>
      <c r="D24" s="96">
        <f>D23</f>
        <v>8.1000000000000014</v>
      </c>
      <c r="E24" s="21">
        <v>430</v>
      </c>
      <c r="F24" s="21">
        <f>D24*E24</f>
        <v>3483.0000000000005</v>
      </c>
      <c r="G24" s="27">
        <v>17200</v>
      </c>
      <c r="H24" s="21">
        <f>I24+M24</f>
        <v>59907600.000000007</v>
      </c>
      <c r="I24" s="28">
        <f>J24+K24+L24</f>
        <v>0</v>
      </c>
      <c r="J24" s="22"/>
      <c r="K24" s="22"/>
      <c r="L24" s="28">
        <f>(F24*G24)*0%</f>
        <v>0</v>
      </c>
      <c r="M24" s="21">
        <f>(F24*G24)*100%</f>
        <v>59907600.000000007</v>
      </c>
      <c r="N24" s="21"/>
      <c r="O24" s="21" t="s">
        <v>22</v>
      </c>
      <c r="P24" s="1"/>
      <c r="Q24" s="1"/>
    </row>
    <row r="25" spans="1:36" ht="29.4" customHeight="1" x14ac:dyDescent="0.35">
      <c r="A25" s="19"/>
      <c r="B25" s="20" t="s">
        <v>7</v>
      </c>
      <c r="C25" s="21" t="s">
        <v>14</v>
      </c>
      <c r="D25" s="96">
        <f>D24</f>
        <v>8.1000000000000014</v>
      </c>
      <c r="E25" s="21">
        <v>2000</v>
      </c>
      <c r="F25" s="21">
        <f>D25*E25</f>
        <v>16200.000000000004</v>
      </c>
      <c r="G25" s="27">
        <v>7600</v>
      </c>
      <c r="H25" s="21">
        <f>I25+M25</f>
        <v>123120000.00000003</v>
      </c>
      <c r="I25" s="28">
        <f>J25+K25+L25</f>
        <v>0</v>
      </c>
      <c r="J25" s="22"/>
      <c r="K25" s="22"/>
      <c r="L25" s="28">
        <f>(F25*G25)*0%</f>
        <v>0</v>
      </c>
      <c r="M25" s="21">
        <f>(F25*G25)*100%</f>
        <v>123120000.00000003</v>
      </c>
      <c r="N25" s="21"/>
      <c r="O25" s="21" t="s">
        <v>22</v>
      </c>
      <c r="P25" s="1"/>
      <c r="Q25" s="1"/>
    </row>
    <row r="26" spans="1:36" ht="56.4" customHeight="1" x14ac:dyDescent="0.35">
      <c r="A26" s="19"/>
      <c r="B26" s="41" t="s">
        <v>49</v>
      </c>
      <c r="C26" s="21" t="s">
        <v>17</v>
      </c>
      <c r="D26" s="96">
        <f>D25</f>
        <v>8.1000000000000014</v>
      </c>
      <c r="E26" s="21">
        <v>2000</v>
      </c>
      <c r="F26" s="21">
        <f>D26*40</f>
        <v>324.00000000000006</v>
      </c>
      <c r="G26" s="21">
        <v>55000</v>
      </c>
      <c r="H26" s="21">
        <f>I26+M26</f>
        <v>17820000.000000004</v>
      </c>
      <c r="I26" s="28">
        <f>J26+K26+L26</f>
        <v>0</v>
      </c>
      <c r="J26" s="22"/>
      <c r="K26" s="22"/>
      <c r="L26" s="28">
        <f>(F26*G26)*0%</f>
        <v>0</v>
      </c>
      <c r="M26" s="21">
        <f>(F26*G26)*100%</f>
        <v>17820000.000000004</v>
      </c>
      <c r="N26" s="21"/>
      <c r="O26" s="21" t="s">
        <v>22</v>
      </c>
      <c r="P26" s="1"/>
      <c r="Q26" s="1"/>
    </row>
    <row r="27" spans="1:36" s="6" customFormat="1" ht="34.75" customHeight="1" x14ac:dyDescent="0.35">
      <c r="A27" s="12" t="s">
        <v>10</v>
      </c>
      <c r="B27" s="23" t="s">
        <v>19</v>
      </c>
      <c r="C27" s="12"/>
      <c r="D27" s="24"/>
      <c r="E27" s="12"/>
      <c r="F27" s="12"/>
      <c r="G27" s="12"/>
      <c r="H27" s="12">
        <f>I27+M27+N27</f>
        <v>9330000</v>
      </c>
      <c r="I27" s="12">
        <f>I29+I30</f>
        <v>6800000</v>
      </c>
      <c r="J27" s="12">
        <f>J28</f>
        <v>6800000</v>
      </c>
      <c r="K27" s="12">
        <f>K28</f>
        <v>0</v>
      </c>
      <c r="L27" s="12">
        <f>L28</f>
        <v>0</v>
      </c>
      <c r="M27" s="12">
        <f>M28</f>
        <v>0</v>
      </c>
      <c r="N27" s="12">
        <f>N30</f>
        <v>2530000</v>
      </c>
      <c r="O27" s="12"/>
      <c r="P27" s="4"/>
      <c r="Q27" s="9"/>
      <c r="R27" s="5"/>
      <c r="S27" s="5"/>
      <c r="T27" s="5"/>
      <c r="U27" s="5"/>
      <c r="V27" s="5"/>
      <c r="W27" s="5"/>
      <c r="X27" s="5"/>
      <c r="Y27" s="5"/>
      <c r="Z27" s="5"/>
      <c r="AA27" s="5"/>
      <c r="AB27" s="5"/>
      <c r="AC27" s="5"/>
      <c r="AD27" s="5"/>
      <c r="AE27" s="5"/>
      <c r="AF27" s="5"/>
      <c r="AG27" s="5"/>
      <c r="AH27" s="5"/>
      <c r="AI27" s="5"/>
      <c r="AJ27" s="5"/>
    </row>
    <row r="28" spans="1:36" s="6" customFormat="1" ht="34.75" customHeight="1" x14ac:dyDescent="0.35">
      <c r="A28" s="12">
        <v>1</v>
      </c>
      <c r="B28" s="30" t="s">
        <v>37</v>
      </c>
      <c r="C28" s="12"/>
      <c r="D28" s="24"/>
      <c r="E28" s="12"/>
      <c r="F28" s="12"/>
      <c r="G28" s="12"/>
      <c r="H28" s="12">
        <f>I28+M28+N28</f>
        <v>6800000</v>
      </c>
      <c r="I28" s="12">
        <f>J28+K28+L28</f>
        <v>6800000</v>
      </c>
      <c r="J28" s="12">
        <f>J29</f>
        <v>6800000</v>
      </c>
      <c r="K28" s="12">
        <f>K29</f>
        <v>0</v>
      </c>
      <c r="L28" s="12">
        <f>L29</f>
        <v>0</v>
      </c>
      <c r="M28" s="24">
        <f>M29+M30</f>
        <v>0</v>
      </c>
      <c r="N28" s="24"/>
      <c r="O28" s="12"/>
      <c r="P28" s="4"/>
      <c r="Q28" s="9"/>
      <c r="R28" s="5"/>
      <c r="S28" s="5"/>
      <c r="T28" s="5"/>
      <c r="U28" s="5"/>
      <c r="V28" s="5"/>
      <c r="W28" s="5"/>
      <c r="X28" s="5"/>
      <c r="Y28" s="5"/>
      <c r="Z28" s="5"/>
      <c r="AA28" s="5"/>
      <c r="AB28" s="5"/>
      <c r="AC28" s="5"/>
      <c r="AD28" s="5"/>
      <c r="AE28" s="5"/>
      <c r="AF28" s="5"/>
      <c r="AG28" s="5"/>
      <c r="AH28" s="5"/>
      <c r="AI28" s="5"/>
      <c r="AJ28" s="5"/>
    </row>
    <row r="29" spans="1:36" ht="34.75" customHeight="1" x14ac:dyDescent="0.35">
      <c r="A29" s="12" t="s">
        <v>38</v>
      </c>
      <c r="B29" s="23" t="s">
        <v>20</v>
      </c>
      <c r="C29" s="12"/>
      <c r="D29" s="24"/>
      <c r="E29" s="12"/>
      <c r="F29" s="12"/>
      <c r="G29" s="12"/>
      <c r="H29" s="12">
        <f>I29+M29+N29</f>
        <v>6800000</v>
      </c>
      <c r="I29" s="12">
        <f>J29+K29+L29</f>
        <v>6800000</v>
      </c>
      <c r="J29" s="12">
        <v>6800000</v>
      </c>
      <c r="K29" s="12">
        <v>0</v>
      </c>
      <c r="L29" s="12">
        <v>0</v>
      </c>
      <c r="M29" s="18">
        <v>0</v>
      </c>
      <c r="N29" s="18"/>
      <c r="O29" s="12"/>
      <c r="P29" s="1"/>
      <c r="Q29" s="10"/>
    </row>
    <row r="30" spans="1:36" ht="34.75" customHeight="1" x14ac:dyDescent="0.35">
      <c r="A30" s="12">
        <v>2</v>
      </c>
      <c r="B30" s="30" t="s">
        <v>39</v>
      </c>
      <c r="C30" s="31"/>
      <c r="D30" s="32"/>
      <c r="E30" s="12"/>
      <c r="F30" s="12"/>
      <c r="G30" s="12"/>
      <c r="H30" s="12">
        <f>I30+M30+N30</f>
        <v>2530000</v>
      </c>
      <c r="I30" s="12">
        <f>SUM(I36:I37)</f>
        <v>0</v>
      </c>
      <c r="J30" s="12"/>
      <c r="K30" s="12"/>
      <c r="L30" s="12"/>
      <c r="M30" s="18"/>
      <c r="N30" s="18">
        <f>SUM(N31:N37)</f>
        <v>2530000</v>
      </c>
      <c r="O30" s="21"/>
      <c r="P30" s="1"/>
      <c r="Q30" s="10"/>
    </row>
    <row r="31" spans="1:36" ht="34.75" customHeight="1" x14ac:dyDescent="0.35">
      <c r="A31" s="26" t="s">
        <v>24</v>
      </c>
      <c r="B31" s="33" t="s">
        <v>40</v>
      </c>
      <c r="C31" s="34" t="s">
        <v>41</v>
      </c>
      <c r="D31" s="27">
        <v>11</v>
      </c>
      <c r="E31" s="35">
        <v>1</v>
      </c>
      <c r="F31" s="37">
        <v>22</v>
      </c>
      <c r="G31" s="36">
        <v>50000</v>
      </c>
      <c r="H31" s="12"/>
      <c r="I31" s="12"/>
      <c r="J31" s="12"/>
      <c r="K31" s="12"/>
      <c r="L31" s="12"/>
      <c r="M31" s="18"/>
      <c r="N31" s="28">
        <f>F31*G31</f>
        <v>1100000</v>
      </c>
      <c r="O31" s="21"/>
      <c r="P31" s="1"/>
      <c r="Q31" s="10"/>
    </row>
    <row r="32" spans="1:36" ht="34.75" customHeight="1" x14ac:dyDescent="0.35">
      <c r="A32" s="26" t="s">
        <v>24</v>
      </c>
      <c r="B32" s="33" t="s">
        <v>42</v>
      </c>
      <c r="C32" s="34" t="s">
        <v>41</v>
      </c>
      <c r="D32" s="27">
        <v>11</v>
      </c>
      <c r="E32" s="35">
        <v>1</v>
      </c>
      <c r="F32" s="37">
        <f t="shared" ref="F32:F37" si="3">D32</f>
        <v>11</v>
      </c>
      <c r="G32" s="36">
        <v>5000</v>
      </c>
      <c r="H32" s="12"/>
      <c r="I32" s="12"/>
      <c r="J32" s="12"/>
      <c r="K32" s="12"/>
      <c r="L32" s="12"/>
      <c r="M32" s="18"/>
      <c r="N32" s="28">
        <f t="shared" ref="N32:N37" si="4">F32*G32</f>
        <v>55000</v>
      </c>
      <c r="O32" s="21"/>
      <c r="P32" s="1"/>
      <c r="Q32" s="10"/>
    </row>
    <row r="33" spans="1:17" ht="34.75" customHeight="1" x14ac:dyDescent="0.35">
      <c r="A33" s="26" t="s">
        <v>24</v>
      </c>
      <c r="B33" s="33" t="s">
        <v>43</v>
      </c>
      <c r="C33" s="34" t="s">
        <v>41</v>
      </c>
      <c r="D33" s="27">
        <v>1</v>
      </c>
      <c r="E33" s="35">
        <v>1</v>
      </c>
      <c r="F33" s="37">
        <f>D33</f>
        <v>1</v>
      </c>
      <c r="G33" s="36">
        <v>500000</v>
      </c>
      <c r="H33" s="12"/>
      <c r="I33" s="12"/>
      <c r="J33" s="12"/>
      <c r="K33" s="12"/>
      <c r="L33" s="12"/>
      <c r="M33" s="18"/>
      <c r="N33" s="28">
        <f t="shared" si="4"/>
        <v>500000</v>
      </c>
      <c r="O33" s="21"/>
      <c r="P33" s="1"/>
      <c r="Q33" s="10"/>
    </row>
    <row r="34" spans="1:17" ht="34.75" customHeight="1" x14ac:dyDescent="0.35">
      <c r="A34" s="26" t="s">
        <v>24</v>
      </c>
      <c r="B34" s="33" t="s">
        <v>44</v>
      </c>
      <c r="C34" s="34" t="s">
        <v>41</v>
      </c>
      <c r="D34" s="27">
        <v>1</v>
      </c>
      <c r="E34" s="35">
        <v>1</v>
      </c>
      <c r="F34" s="37">
        <f t="shared" si="3"/>
        <v>1</v>
      </c>
      <c r="G34" s="36">
        <v>150000</v>
      </c>
      <c r="H34" s="12"/>
      <c r="I34" s="12"/>
      <c r="J34" s="12"/>
      <c r="K34" s="12"/>
      <c r="L34" s="12"/>
      <c r="M34" s="18"/>
      <c r="N34" s="28">
        <f t="shared" si="4"/>
        <v>150000</v>
      </c>
      <c r="O34" s="21"/>
      <c r="P34" s="1"/>
      <c r="Q34" s="10"/>
    </row>
    <row r="35" spans="1:17" ht="34.75" customHeight="1" x14ac:dyDescent="0.35">
      <c r="A35" s="26" t="s">
        <v>24</v>
      </c>
      <c r="B35" s="33" t="s">
        <v>45</v>
      </c>
      <c r="C35" s="34" t="s">
        <v>46</v>
      </c>
      <c r="D35" s="27">
        <v>5</v>
      </c>
      <c r="E35" s="27"/>
      <c r="F35" s="37">
        <f t="shared" si="3"/>
        <v>5</v>
      </c>
      <c r="G35" s="36">
        <v>70000</v>
      </c>
      <c r="H35" s="12"/>
      <c r="I35" s="12"/>
      <c r="J35" s="12"/>
      <c r="K35" s="12"/>
      <c r="L35" s="12"/>
      <c r="M35" s="18"/>
      <c r="N35" s="28">
        <f t="shared" si="4"/>
        <v>350000</v>
      </c>
      <c r="O35" s="21"/>
      <c r="P35" s="1"/>
      <c r="Q35" s="10"/>
    </row>
    <row r="36" spans="1:17" ht="34.75" customHeight="1" x14ac:dyDescent="0.35">
      <c r="A36" s="19" t="s">
        <v>24</v>
      </c>
      <c r="B36" s="33" t="s">
        <v>47</v>
      </c>
      <c r="C36" s="34" t="s">
        <v>46</v>
      </c>
      <c r="D36" s="27">
        <v>5</v>
      </c>
      <c r="E36" s="27"/>
      <c r="F36" s="37">
        <f t="shared" si="3"/>
        <v>5</v>
      </c>
      <c r="G36" s="36">
        <v>40000</v>
      </c>
      <c r="H36" s="21"/>
      <c r="I36" s="21"/>
      <c r="J36" s="21"/>
      <c r="K36" s="21"/>
      <c r="L36" s="21"/>
      <c r="M36" s="21"/>
      <c r="N36" s="28">
        <f t="shared" si="4"/>
        <v>200000</v>
      </c>
      <c r="O36" s="21"/>
      <c r="P36" s="1"/>
      <c r="Q36" s="8"/>
    </row>
    <row r="37" spans="1:17" ht="34.75" customHeight="1" x14ac:dyDescent="0.35">
      <c r="A37" s="19" t="s">
        <v>24</v>
      </c>
      <c r="B37" s="33" t="s">
        <v>48</v>
      </c>
      <c r="C37" s="34" t="s">
        <v>46</v>
      </c>
      <c r="D37" s="27">
        <v>5</v>
      </c>
      <c r="E37" s="27"/>
      <c r="F37" s="37">
        <f t="shared" si="3"/>
        <v>5</v>
      </c>
      <c r="G37" s="36">
        <v>35000</v>
      </c>
      <c r="H37" s="21"/>
      <c r="I37" s="21"/>
      <c r="J37" s="21"/>
      <c r="K37" s="21"/>
      <c r="L37" s="21"/>
      <c r="M37" s="21"/>
      <c r="N37" s="28">
        <f t="shared" si="4"/>
        <v>175000</v>
      </c>
      <c r="O37" s="21"/>
      <c r="P37" s="1"/>
      <c r="Q37" s="8"/>
    </row>
    <row r="38" spans="1:17" ht="16.5" x14ac:dyDescent="0.35">
      <c r="A38" s="1"/>
      <c r="B38" s="1"/>
      <c r="C38" s="1"/>
      <c r="D38" s="1"/>
      <c r="E38" s="1"/>
      <c r="F38" s="1"/>
      <c r="G38" s="1"/>
      <c r="H38" s="3"/>
      <c r="I38" s="3"/>
      <c r="J38" s="3"/>
      <c r="K38" s="3"/>
      <c r="L38" s="3"/>
      <c r="M38" s="3"/>
      <c r="N38" s="3"/>
      <c r="O38" s="3"/>
      <c r="P38" s="1"/>
      <c r="Q38" s="1"/>
    </row>
    <row r="39" spans="1:17" ht="16.5" x14ac:dyDescent="0.35">
      <c r="A39" s="1"/>
      <c r="B39" s="1"/>
      <c r="C39" s="1"/>
      <c r="D39" s="1"/>
      <c r="E39" s="1"/>
      <c r="F39" s="1"/>
      <c r="G39" s="1"/>
      <c r="H39" s="3"/>
      <c r="I39" s="3"/>
      <c r="J39" s="3"/>
      <c r="K39" s="3"/>
      <c r="L39" s="3"/>
      <c r="M39" s="3"/>
      <c r="N39" s="3"/>
      <c r="O39" s="3"/>
      <c r="P39" s="1"/>
      <c r="Q39" s="1"/>
    </row>
    <row r="40" spans="1:17" ht="18" customHeight="1" x14ac:dyDescent="0.35">
      <c r="A40" s="1"/>
      <c r="B40" s="113"/>
      <c r="C40" s="113"/>
      <c r="D40" s="113"/>
      <c r="E40" s="113"/>
      <c r="F40" s="113"/>
      <c r="G40" s="113"/>
      <c r="H40" s="113"/>
      <c r="I40" s="113"/>
      <c r="J40" s="113"/>
      <c r="K40" s="113"/>
      <c r="L40" s="113"/>
      <c r="M40" s="113"/>
      <c r="N40" s="113"/>
      <c r="O40" s="113"/>
      <c r="P40" s="1"/>
      <c r="Q40" s="1"/>
    </row>
    <row r="41" spans="1:17" s="2" customFormat="1" ht="29.25" customHeight="1" x14ac:dyDescent="0.35">
      <c r="A41" s="1"/>
      <c r="B41" s="113"/>
      <c r="C41" s="113"/>
      <c r="D41" s="113"/>
      <c r="E41" s="113"/>
      <c r="F41" s="113"/>
      <c r="G41" s="113"/>
      <c r="H41" s="113"/>
      <c r="I41" s="113"/>
      <c r="J41" s="113"/>
      <c r="K41" s="113"/>
      <c r="L41" s="113"/>
      <c r="M41" s="113"/>
      <c r="N41" s="113"/>
      <c r="O41" s="113"/>
      <c r="P41" s="1"/>
      <c r="Q41" s="1"/>
    </row>
    <row r="42" spans="1:17" s="2" customFormat="1" ht="26" customHeight="1" x14ac:dyDescent="0.35">
      <c r="A42" s="1"/>
      <c r="B42" s="110"/>
      <c r="C42" s="110"/>
      <c r="D42" s="110"/>
      <c r="E42" s="110"/>
      <c r="F42" s="110"/>
      <c r="G42" s="110"/>
      <c r="H42" s="110"/>
      <c r="I42" s="110"/>
      <c r="J42" s="110"/>
      <c r="K42" s="110"/>
      <c r="L42" s="110"/>
      <c r="M42" s="110"/>
      <c r="N42" s="110"/>
      <c r="O42" s="110"/>
      <c r="P42" s="1"/>
      <c r="Q42" s="1"/>
    </row>
    <row r="43" spans="1:17" s="2" customFormat="1" ht="26" customHeight="1" x14ac:dyDescent="0.35">
      <c r="A43" s="1"/>
      <c r="B43" s="114"/>
      <c r="C43" s="114"/>
      <c r="D43" s="114"/>
      <c r="E43" s="114"/>
      <c r="F43" s="114"/>
      <c r="G43" s="114"/>
      <c r="H43" s="114"/>
      <c r="I43" s="114"/>
      <c r="J43" s="114"/>
      <c r="K43" s="114"/>
      <c r="L43" s="114"/>
      <c r="M43" s="114"/>
      <c r="N43" s="114"/>
      <c r="O43" s="114"/>
      <c r="P43" s="1"/>
      <c r="Q43" s="1"/>
    </row>
    <row r="44" spans="1:17" s="2" customFormat="1" ht="26" customHeight="1" x14ac:dyDescent="0.35">
      <c r="A44" s="1"/>
      <c r="B44" s="110"/>
      <c r="C44" s="110"/>
      <c r="D44" s="110"/>
      <c r="E44" s="110"/>
      <c r="F44" s="110"/>
      <c r="G44" s="110"/>
      <c r="H44" s="110"/>
      <c r="I44" s="110"/>
      <c r="J44" s="110"/>
      <c r="K44" s="110"/>
      <c r="L44" s="110"/>
      <c r="M44" s="110"/>
      <c r="N44" s="110"/>
      <c r="O44" s="110"/>
      <c r="P44" s="1"/>
      <c r="Q44" s="1"/>
    </row>
    <row r="45" spans="1:17" s="2" customFormat="1" ht="42" customHeight="1" x14ac:dyDescent="0.35">
      <c r="A45" s="1"/>
      <c r="B45" s="110"/>
      <c r="C45" s="110"/>
      <c r="D45" s="110"/>
      <c r="E45" s="110"/>
      <c r="F45" s="110"/>
      <c r="G45" s="110"/>
      <c r="H45" s="110"/>
      <c r="I45" s="110"/>
      <c r="J45" s="110"/>
      <c r="K45" s="110"/>
      <c r="L45" s="110"/>
      <c r="M45" s="110"/>
      <c r="N45" s="110"/>
      <c r="O45" s="110"/>
      <c r="P45" s="1"/>
      <c r="Q45" s="1"/>
    </row>
    <row r="46" spans="1:17" s="2" customFormat="1" x14ac:dyDescent="0.35">
      <c r="A46" s="1"/>
      <c r="B46" s="1"/>
      <c r="C46" s="1"/>
      <c r="D46" s="1"/>
      <c r="E46" s="1"/>
      <c r="F46" s="1"/>
      <c r="G46" s="1"/>
      <c r="H46" s="1"/>
      <c r="I46" s="1"/>
      <c r="J46" s="1"/>
      <c r="K46" s="1"/>
      <c r="L46" s="1"/>
      <c r="M46" s="1"/>
      <c r="N46" s="1"/>
      <c r="O46" s="1"/>
      <c r="P46" s="1"/>
      <c r="Q46" s="1"/>
    </row>
    <row r="47" spans="1:17" s="2" customFormat="1" x14ac:dyDescent="0.35">
      <c r="A47" s="1"/>
      <c r="B47" s="1"/>
      <c r="C47" s="1"/>
      <c r="D47" s="1"/>
      <c r="E47" s="1"/>
      <c r="F47" s="1"/>
      <c r="G47" s="1"/>
      <c r="H47" s="1"/>
      <c r="I47" s="1"/>
      <c r="J47" s="1"/>
      <c r="K47" s="1"/>
      <c r="L47" s="1"/>
      <c r="M47" s="1"/>
      <c r="N47" s="1"/>
      <c r="O47" s="1"/>
      <c r="P47" s="1"/>
      <c r="Q47" s="1"/>
    </row>
    <row r="48" spans="1:17" s="2" customFormat="1" x14ac:dyDescent="0.35">
      <c r="A48" s="1"/>
      <c r="B48" s="1"/>
      <c r="C48" s="1"/>
      <c r="D48" s="1"/>
      <c r="E48" s="1"/>
      <c r="F48" s="1"/>
      <c r="G48" s="1"/>
      <c r="H48" s="1"/>
      <c r="I48" s="1"/>
      <c r="J48" s="1"/>
      <c r="K48" s="1"/>
      <c r="L48" s="1"/>
      <c r="M48" s="1"/>
      <c r="N48" s="1"/>
      <c r="O48" s="1"/>
      <c r="P48" s="1"/>
      <c r="Q48" s="1"/>
    </row>
    <row r="49" spans="1:17" s="2" customFormat="1" x14ac:dyDescent="0.35">
      <c r="A49" s="1"/>
      <c r="B49" s="1"/>
      <c r="C49" s="1"/>
      <c r="D49" s="1"/>
      <c r="E49" s="1"/>
      <c r="F49" s="1"/>
      <c r="G49" s="1"/>
      <c r="H49" s="1"/>
      <c r="I49" s="1"/>
      <c r="J49" s="1"/>
      <c r="K49" s="1"/>
      <c r="L49" s="1"/>
      <c r="M49" s="1"/>
      <c r="N49" s="1"/>
      <c r="O49" s="1"/>
      <c r="P49" s="1"/>
      <c r="Q49" s="1"/>
    </row>
    <row r="50" spans="1:17" s="2" customFormat="1" x14ac:dyDescent="0.35">
      <c r="A50" s="1"/>
      <c r="B50" s="1"/>
      <c r="C50" s="1"/>
      <c r="D50" s="1"/>
      <c r="E50" s="1"/>
      <c r="F50" s="1"/>
      <c r="G50" s="1"/>
      <c r="H50" s="1"/>
      <c r="I50" s="1"/>
      <c r="J50" s="1"/>
      <c r="K50" s="1"/>
      <c r="L50" s="1"/>
      <c r="M50" s="1"/>
      <c r="N50" s="1"/>
      <c r="O50" s="1"/>
      <c r="P50" s="1"/>
      <c r="Q50" s="1"/>
    </row>
    <row r="51" spans="1:17" s="2" customFormat="1" x14ac:dyDescent="0.35">
      <c r="A51" s="1"/>
      <c r="B51" s="1"/>
      <c r="C51" s="1"/>
      <c r="D51" s="1"/>
      <c r="E51" s="1"/>
      <c r="F51" s="1"/>
      <c r="G51" s="1"/>
      <c r="H51" s="1"/>
      <c r="I51" s="1"/>
      <c r="J51" s="1"/>
      <c r="K51" s="1"/>
      <c r="L51" s="1"/>
      <c r="M51" s="1"/>
      <c r="N51" s="1"/>
      <c r="O51" s="1"/>
      <c r="P51" s="1"/>
      <c r="Q51" s="1"/>
    </row>
    <row r="52" spans="1:17" s="2" customFormat="1" x14ac:dyDescent="0.35">
      <c r="A52" s="1"/>
      <c r="B52" s="1"/>
      <c r="C52" s="1"/>
      <c r="D52" s="1"/>
      <c r="E52" s="1"/>
      <c r="F52" s="1"/>
      <c r="G52" s="1"/>
      <c r="H52" s="1"/>
      <c r="I52" s="1"/>
      <c r="J52" s="1"/>
      <c r="K52" s="1"/>
      <c r="L52" s="1"/>
      <c r="M52" s="1"/>
      <c r="N52" s="1"/>
      <c r="O52" s="1"/>
      <c r="P52" s="1"/>
      <c r="Q52" s="1"/>
    </row>
  </sheetData>
  <mergeCells count="17">
    <mergeCell ref="B45:O45"/>
    <mergeCell ref="M2:N2"/>
    <mergeCell ref="B40:O40"/>
    <mergeCell ref="B41:O41"/>
    <mergeCell ref="B42:O42"/>
    <mergeCell ref="B43:O43"/>
    <mergeCell ref="B44:O44"/>
    <mergeCell ref="A1:O1"/>
    <mergeCell ref="A2:A3"/>
    <mergeCell ref="B2:B3"/>
    <mergeCell ref="C2:C3"/>
    <mergeCell ref="D2:D3"/>
    <mergeCell ref="E2:E3"/>
    <mergeCell ref="F2:F3"/>
    <mergeCell ref="G2:G3"/>
    <mergeCell ref="H2:H3"/>
    <mergeCell ref="I2:L2"/>
  </mergeCells>
  <pageMargins left="0.45980392156862743" right="0.19685039370078741" top="0.78740157480314965" bottom="0.27559055118110237" header="0.23622047244094491" footer="0.19685039370078741"/>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view="pageLayout" zoomScale="115" zoomScaleNormal="100" zoomScalePageLayoutView="115" workbookViewId="0">
      <selection sqref="A1:E1"/>
    </sheetView>
  </sheetViews>
  <sheetFormatPr defaultRowHeight="14.5" x14ac:dyDescent="0.35"/>
  <cols>
    <col min="1" max="1" width="6.36328125" customWidth="1"/>
    <col min="2" max="2" width="23.54296875" style="101" customWidth="1"/>
    <col min="3" max="3" width="21.453125" customWidth="1"/>
    <col min="4" max="4" width="18.453125" customWidth="1"/>
    <col min="5" max="5" width="12.6328125" customWidth="1"/>
  </cols>
  <sheetData>
    <row r="1" spans="1:6" ht="91.5" customHeight="1" x14ac:dyDescent="0.35">
      <c r="A1" s="115" t="s">
        <v>86</v>
      </c>
      <c r="B1" s="115"/>
      <c r="C1" s="115"/>
      <c r="D1" s="115"/>
      <c r="E1" s="115"/>
    </row>
    <row r="2" spans="1:6" ht="31.75" customHeight="1" x14ac:dyDescent="0.35">
      <c r="A2" s="46" t="s">
        <v>50</v>
      </c>
      <c r="B2" s="100" t="s">
        <v>51</v>
      </c>
      <c r="C2" s="46" t="s">
        <v>52</v>
      </c>
      <c r="D2" s="46" t="s">
        <v>53</v>
      </c>
      <c r="E2" s="46" t="s">
        <v>5</v>
      </c>
    </row>
    <row r="3" spans="1:6" ht="22.25" customHeight="1" x14ac:dyDescent="0.35">
      <c r="A3" s="46"/>
      <c r="B3" s="46" t="s">
        <v>6</v>
      </c>
      <c r="C3" s="46"/>
      <c r="D3" s="98">
        <f>SUM(D4:D14)</f>
        <v>8.1000000000000014</v>
      </c>
      <c r="E3" s="47"/>
      <c r="F3" s="89">
        <f>SUM(F4:F14)</f>
        <v>8.76</v>
      </c>
    </row>
    <row r="4" spans="1:6" ht="22.25" customHeight="1" x14ac:dyDescent="0.35">
      <c r="A4" s="90">
        <v>1</v>
      </c>
      <c r="B4" s="91" t="s">
        <v>67</v>
      </c>
      <c r="C4" s="91" t="s">
        <v>76</v>
      </c>
      <c r="D4" s="99">
        <v>0.5</v>
      </c>
      <c r="E4" s="47">
        <f>D3-D14</f>
        <v>5.4500000000000011</v>
      </c>
      <c r="F4" s="92">
        <v>0.59</v>
      </c>
    </row>
    <row r="5" spans="1:6" ht="22.25" customHeight="1" x14ac:dyDescent="0.35">
      <c r="A5" s="90">
        <v>2</v>
      </c>
      <c r="B5" s="91" t="s">
        <v>68</v>
      </c>
      <c r="C5" s="91" t="s">
        <v>76</v>
      </c>
      <c r="D5" s="99">
        <v>0.6</v>
      </c>
      <c r="E5" s="47"/>
      <c r="F5" s="92">
        <v>0.63</v>
      </c>
    </row>
    <row r="6" spans="1:6" ht="22.25" customHeight="1" x14ac:dyDescent="0.35">
      <c r="A6" s="90">
        <v>3</v>
      </c>
      <c r="B6" s="91" t="s">
        <v>69</v>
      </c>
      <c r="C6" s="91" t="s">
        <v>76</v>
      </c>
      <c r="D6" s="99">
        <v>0.35</v>
      </c>
      <c r="E6" s="47"/>
      <c r="F6" s="92">
        <v>0.39</v>
      </c>
    </row>
    <row r="7" spans="1:6" ht="22.25" customHeight="1" x14ac:dyDescent="0.35">
      <c r="A7" s="90">
        <v>4</v>
      </c>
      <c r="B7" s="91" t="s">
        <v>66</v>
      </c>
      <c r="C7" s="91" t="s">
        <v>76</v>
      </c>
      <c r="D7" s="99">
        <v>0.7</v>
      </c>
      <c r="E7" s="47"/>
      <c r="F7" s="92">
        <v>0.77</v>
      </c>
    </row>
    <row r="8" spans="1:6" ht="22.25" customHeight="1" x14ac:dyDescent="0.35">
      <c r="A8" s="90">
        <v>5</v>
      </c>
      <c r="B8" s="91" t="s">
        <v>70</v>
      </c>
      <c r="C8" s="91" t="s">
        <v>76</v>
      </c>
      <c r="D8" s="99">
        <v>0.7</v>
      </c>
      <c r="E8" s="47"/>
      <c r="F8" s="92">
        <v>0.74</v>
      </c>
    </row>
    <row r="9" spans="1:6" ht="22.25" customHeight="1" x14ac:dyDescent="0.35">
      <c r="A9" s="90">
        <v>6</v>
      </c>
      <c r="B9" s="91" t="s">
        <v>71</v>
      </c>
      <c r="C9" s="91" t="s">
        <v>76</v>
      </c>
      <c r="D9" s="99">
        <v>0.4</v>
      </c>
      <c r="E9" s="47"/>
      <c r="F9" s="92">
        <v>0.45</v>
      </c>
    </row>
    <row r="10" spans="1:6" ht="22.25" customHeight="1" x14ac:dyDescent="0.35">
      <c r="A10" s="90">
        <v>7</v>
      </c>
      <c r="B10" s="91" t="s">
        <v>72</v>
      </c>
      <c r="C10" s="91" t="s">
        <v>76</v>
      </c>
      <c r="D10" s="99">
        <v>0.45</v>
      </c>
      <c r="E10" s="47"/>
      <c r="F10" s="92">
        <v>0.46</v>
      </c>
    </row>
    <row r="11" spans="1:6" ht="22.25" customHeight="1" x14ac:dyDescent="0.35">
      <c r="A11" s="90">
        <v>8</v>
      </c>
      <c r="B11" s="91" t="s">
        <v>73</v>
      </c>
      <c r="C11" s="91" t="s">
        <v>76</v>
      </c>
      <c r="D11" s="99">
        <v>0.2</v>
      </c>
      <c r="E11" s="47"/>
      <c r="F11" s="92">
        <v>0.2</v>
      </c>
    </row>
    <row r="12" spans="1:6" ht="22.25" customHeight="1" x14ac:dyDescent="0.35">
      <c r="A12" s="90">
        <v>9</v>
      </c>
      <c r="B12" s="91" t="s">
        <v>74</v>
      </c>
      <c r="C12" s="91" t="s">
        <v>76</v>
      </c>
      <c r="D12" s="99">
        <v>0.8</v>
      </c>
      <c r="E12" s="47"/>
      <c r="F12" s="92">
        <v>0.85</v>
      </c>
    </row>
    <row r="13" spans="1:6" ht="22.25" customHeight="1" x14ac:dyDescent="0.35">
      <c r="A13" s="90">
        <v>10</v>
      </c>
      <c r="B13" s="91" t="s">
        <v>75</v>
      </c>
      <c r="C13" s="91" t="s">
        <v>76</v>
      </c>
      <c r="D13" s="99">
        <v>0.75</v>
      </c>
      <c r="E13" s="47"/>
      <c r="F13" s="92">
        <v>0.78</v>
      </c>
    </row>
    <row r="14" spans="1:6" ht="22.25" customHeight="1" x14ac:dyDescent="0.35">
      <c r="A14" s="90">
        <v>11</v>
      </c>
      <c r="B14" s="91" t="s">
        <v>77</v>
      </c>
      <c r="C14" s="91" t="s">
        <v>78</v>
      </c>
      <c r="D14" s="99">
        <v>2.65</v>
      </c>
      <c r="E14" s="47"/>
      <c r="F14" s="92">
        <v>2.9</v>
      </c>
    </row>
    <row r="16" spans="1:6" x14ac:dyDescent="0.35">
      <c r="E16" s="103"/>
    </row>
  </sheetData>
  <mergeCells count="1">
    <mergeCell ref="A1:E1"/>
  </mergeCells>
  <pageMargins left="1.05" right="0.51666666666666672"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view="pageLayout" zoomScale="85" zoomScaleNormal="100" zoomScalePageLayoutView="85" workbookViewId="0">
      <selection activeCell="L6" sqref="L6"/>
    </sheetView>
  </sheetViews>
  <sheetFormatPr defaultColWidth="8.90625" defaultRowHeight="14" x14ac:dyDescent="0.3"/>
  <cols>
    <col min="1" max="1" width="5.36328125" style="51" customWidth="1"/>
    <col min="2" max="2" width="29.1796875" style="51" customWidth="1"/>
    <col min="3" max="3" width="6.54296875" style="51" customWidth="1"/>
    <col min="4" max="4" width="7.54296875" style="51" customWidth="1"/>
    <col min="5" max="5" width="7.6328125" style="51" customWidth="1"/>
    <col min="6" max="6" width="9.36328125" style="85" customWidth="1"/>
    <col min="7" max="7" width="13" style="51" customWidth="1"/>
    <col min="8" max="8" width="10.81640625" style="86" customWidth="1"/>
    <col min="9" max="9" width="21.08984375" style="48" customWidth="1"/>
    <col min="10" max="10" width="17.36328125" style="49" customWidth="1"/>
    <col min="11" max="11" width="8.90625" style="50"/>
    <col min="12" max="16384" width="8.90625" style="51"/>
  </cols>
  <sheetData>
    <row r="1" spans="1:11" ht="24.5" customHeight="1" x14ac:dyDescent="0.3">
      <c r="A1" s="116" t="s">
        <v>54</v>
      </c>
      <c r="B1" s="116"/>
      <c r="C1" s="116"/>
      <c r="D1" s="116"/>
      <c r="E1" s="116"/>
      <c r="F1" s="116"/>
      <c r="G1" s="116"/>
      <c r="H1" s="116"/>
    </row>
    <row r="2" spans="1:11" ht="23" customHeight="1" x14ac:dyDescent="0.3">
      <c r="A2" s="117" t="s">
        <v>87</v>
      </c>
      <c r="B2" s="117"/>
      <c r="C2" s="117"/>
      <c r="D2" s="117"/>
      <c r="E2" s="117"/>
      <c r="F2" s="117"/>
      <c r="G2" s="117"/>
      <c r="H2" s="117"/>
    </row>
    <row r="3" spans="1:11" ht="28.25" customHeight="1" x14ac:dyDescent="0.3">
      <c r="A3" s="118" t="s">
        <v>55</v>
      </c>
      <c r="B3" s="118" t="s">
        <v>56</v>
      </c>
      <c r="C3" s="118" t="s">
        <v>57</v>
      </c>
      <c r="D3" s="118" t="s">
        <v>58</v>
      </c>
      <c r="E3" s="118" t="s">
        <v>3</v>
      </c>
      <c r="F3" s="119" t="s">
        <v>4</v>
      </c>
      <c r="G3" s="118" t="s">
        <v>59</v>
      </c>
      <c r="H3" s="120" t="s">
        <v>5</v>
      </c>
      <c r="I3" s="52"/>
    </row>
    <row r="4" spans="1:11" ht="52.25" customHeight="1" x14ac:dyDescent="0.3">
      <c r="A4" s="118"/>
      <c r="B4" s="118"/>
      <c r="C4" s="118"/>
      <c r="D4" s="118"/>
      <c r="E4" s="118"/>
      <c r="F4" s="119"/>
      <c r="G4" s="118"/>
      <c r="H4" s="120"/>
    </row>
    <row r="5" spans="1:11" s="64" customFormat="1" ht="24.65" customHeight="1" x14ac:dyDescent="0.25">
      <c r="A5" s="53" t="s">
        <v>9</v>
      </c>
      <c r="B5" s="54" t="s">
        <v>60</v>
      </c>
      <c r="C5" s="55"/>
      <c r="D5" s="56">
        <f>'Cây Mía SLL'!D7</f>
        <v>8.1000000000000014</v>
      </c>
      <c r="E5" s="57"/>
      <c r="F5" s="58"/>
      <c r="G5" s="59">
        <f>SUM(G6:G8)</f>
        <v>1477205100.0000002</v>
      </c>
      <c r="H5" s="60"/>
      <c r="I5" s="61"/>
      <c r="J5" s="62"/>
      <c r="K5" s="63"/>
    </row>
    <row r="6" spans="1:11" s="64" customFormat="1" ht="24.65" customHeight="1" x14ac:dyDescent="0.25">
      <c r="A6" s="65">
        <v>1</v>
      </c>
      <c r="B6" s="66" t="s">
        <v>79</v>
      </c>
      <c r="C6" s="67"/>
      <c r="D6" s="68"/>
      <c r="E6" s="57"/>
      <c r="F6" s="58"/>
      <c r="G6" s="69">
        <f>'Cây Mía SLL'!H6</f>
        <v>697061700.00000012</v>
      </c>
      <c r="H6" s="70"/>
      <c r="I6" s="61"/>
      <c r="J6" s="62"/>
      <c r="K6" s="63"/>
    </row>
    <row r="7" spans="1:11" s="64" customFormat="1" ht="24.65" customHeight="1" x14ac:dyDescent="0.25">
      <c r="A7" s="71">
        <v>2</v>
      </c>
      <c r="B7" s="72" t="s">
        <v>80</v>
      </c>
      <c r="C7" s="68"/>
      <c r="D7" s="68"/>
      <c r="E7" s="57"/>
      <c r="F7" s="58"/>
      <c r="G7" s="73">
        <f>'Cây Mía SLL'!H15</f>
        <v>389261700.00000006</v>
      </c>
      <c r="H7" s="70"/>
      <c r="I7" s="61"/>
      <c r="J7" s="62"/>
      <c r="K7" s="63"/>
    </row>
    <row r="8" spans="1:11" s="64" customFormat="1" ht="24.65" customHeight="1" x14ac:dyDescent="0.25">
      <c r="A8" s="65">
        <v>3</v>
      </c>
      <c r="B8" s="72" t="s">
        <v>81</v>
      </c>
      <c r="C8" s="68"/>
      <c r="D8" s="68"/>
      <c r="E8" s="57"/>
      <c r="F8" s="58"/>
      <c r="G8" s="73">
        <f>'Cây Mía SLL'!H21</f>
        <v>390881700.00000006</v>
      </c>
      <c r="H8" s="70"/>
      <c r="I8" s="61"/>
      <c r="J8" s="62"/>
      <c r="K8" s="63"/>
    </row>
    <row r="9" spans="1:11" s="82" customFormat="1" ht="24.65" customHeight="1" x14ac:dyDescent="0.25">
      <c r="A9" s="74" t="s">
        <v>10</v>
      </c>
      <c r="B9" s="75" t="s">
        <v>61</v>
      </c>
      <c r="C9" s="76"/>
      <c r="D9" s="76"/>
      <c r="E9" s="76"/>
      <c r="F9" s="77"/>
      <c r="G9" s="78">
        <f>SUM(G10:G12)</f>
        <v>2508975000.0000005</v>
      </c>
      <c r="H9" s="60"/>
      <c r="I9" s="79"/>
      <c r="J9" s="80"/>
      <c r="K9" s="81"/>
    </row>
    <row r="10" spans="1:11" s="64" customFormat="1" ht="26" customHeight="1" x14ac:dyDescent="0.25">
      <c r="A10" s="71">
        <v>1</v>
      </c>
      <c r="B10" s="72" t="s">
        <v>82</v>
      </c>
      <c r="C10" s="68" t="s">
        <v>14</v>
      </c>
      <c r="D10" s="83">
        <f>D5</f>
        <v>8.1000000000000014</v>
      </c>
      <c r="E10" s="68">
        <f>D10*95000</f>
        <v>769500.00000000012</v>
      </c>
      <c r="F10" s="58">
        <v>1050</v>
      </c>
      <c r="G10" s="73">
        <f>E10*F10</f>
        <v>807975000.00000012</v>
      </c>
      <c r="H10" s="84" t="s">
        <v>62</v>
      </c>
      <c r="I10" s="61"/>
      <c r="J10" s="62">
        <f>G10/D10</f>
        <v>99750000</v>
      </c>
      <c r="K10" s="63"/>
    </row>
    <row r="11" spans="1:11" s="64" customFormat="1" ht="26.4" customHeight="1" x14ac:dyDescent="0.25">
      <c r="A11" s="71">
        <v>2</v>
      </c>
      <c r="B11" s="72" t="s">
        <v>83</v>
      </c>
      <c r="C11" s="68" t="s">
        <v>14</v>
      </c>
      <c r="D11" s="83">
        <f>D10</f>
        <v>8.1000000000000014</v>
      </c>
      <c r="E11" s="68">
        <f>D11*100000</f>
        <v>810000.00000000012</v>
      </c>
      <c r="F11" s="58">
        <f>F10</f>
        <v>1050</v>
      </c>
      <c r="G11" s="73">
        <f>E11*F11</f>
        <v>850500000.00000012</v>
      </c>
      <c r="H11" s="84" t="s">
        <v>63</v>
      </c>
      <c r="I11" s="61"/>
      <c r="J11" s="62">
        <f>G11/D11</f>
        <v>105000000</v>
      </c>
      <c r="K11" s="63"/>
    </row>
    <row r="12" spans="1:11" s="64" customFormat="1" ht="24.65" customHeight="1" x14ac:dyDescent="0.25">
      <c r="A12" s="71">
        <v>3</v>
      </c>
      <c r="B12" s="72" t="s">
        <v>84</v>
      </c>
      <c r="C12" s="68" t="s">
        <v>14</v>
      </c>
      <c r="D12" s="83">
        <f>D10</f>
        <v>8.1000000000000014</v>
      </c>
      <c r="E12" s="68">
        <f>D12*100000</f>
        <v>810000.00000000012</v>
      </c>
      <c r="F12" s="58">
        <f>F10</f>
        <v>1050</v>
      </c>
      <c r="G12" s="73">
        <f>E12*F12</f>
        <v>850500000.00000012</v>
      </c>
      <c r="H12" s="84" t="s">
        <v>63</v>
      </c>
      <c r="I12" s="61"/>
      <c r="J12" s="62">
        <f>J11+J10</f>
        <v>204750000</v>
      </c>
      <c r="K12" s="63"/>
    </row>
    <row r="13" spans="1:11" s="82" customFormat="1" ht="24.65" customHeight="1" x14ac:dyDescent="0.25">
      <c r="A13" s="74" t="s">
        <v>36</v>
      </c>
      <c r="B13" s="75" t="s">
        <v>64</v>
      </c>
      <c r="C13" s="76"/>
      <c r="D13" s="76"/>
      <c r="E13" s="76"/>
      <c r="F13" s="77"/>
      <c r="G13" s="78">
        <f>G9-G5</f>
        <v>1031769900.0000002</v>
      </c>
      <c r="H13" s="60"/>
      <c r="I13" s="79"/>
      <c r="J13" s="80">
        <f>G13/'[1]DT Dong 3 năm TDA2'!E33</f>
        <v>16641450.000000004</v>
      </c>
      <c r="K13" s="81"/>
    </row>
    <row r="14" spans="1:11" x14ac:dyDescent="0.3">
      <c r="J14" s="49">
        <f>G13/D10</f>
        <v>127379000</v>
      </c>
    </row>
    <row r="16" spans="1:11" x14ac:dyDescent="0.3">
      <c r="J16" s="49">
        <f>G13/D5</f>
        <v>127379000</v>
      </c>
    </row>
  </sheetData>
  <mergeCells count="10">
    <mergeCell ref="A1:H1"/>
    <mergeCell ref="A2:H2"/>
    <mergeCell ref="A3:A4"/>
    <mergeCell ref="B3:B4"/>
    <mergeCell ref="C3:C4"/>
    <mergeCell ref="D3:D4"/>
    <mergeCell ref="E3:E4"/>
    <mergeCell ref="F3:F4"/>
    <mergeCell ref="G3:G4"/>
    <mergeCell ref="H3:H4"/>
  </mergeCells>
  <printOptions horizontalCentered="1"/>
  <pageMargins left="0.82352941176470584" right="0" top="0.54761904761904767" bottom="0" header="0.11811023622047245" footer="0.11811023622047245"/>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Cây Mía SLL</vt:lpstr>
      <vt:lpstr>Danh sách hộ</vt:lpstr>
      <vt:lpstr>Hiệu quả Mía</vt:lpstr>
      <vt:lpstr>'Cây Mía SLL'!Print_Titles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Duc Phuc</dc:creator>
  <cp:lastModifiedBy>Administrator</cp:lastModifiedBy>
  <cp:lastPrinted>2025-12-23T10:04:41Z</cp:lastPrinted>
  <dcterms:created xsi:type="dcterms:W3CDTF">2022-06-01T07:18:18Z</dcterms:created>
  <dcterms:modified xsi:type="dcterms:W3CDTF">2026-04-17T02:39:03Z</dcterms:modified>
</cp:coreProperties>
</file>